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644"/>
  </bookViews>
  <sheets>
    <sheet name="Sheet1" sheetId="1" r:id="rId1"/>
  </sheets>
  <definedNames>
    <definedName name="_xlnm._FilterDatabase" localSheetId="0" hidden="1">Sheet1!$B$1:$B$390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<sst xmlns="http://schemas.openxmlformats.org/spreadsheetml/2006/main" count="893" uniqueCount="419">
  <si>
    <t>序号</t>
  </si>
  <si>
    <r>
      <rPr>
        <b/>
        <sz val="11"/>
        <color theme="1"/>
        <rFont val="宋体"/>
        <charset val="134"/>
      </rPr>
      <t>职位代码</t>
    </r>
  </si>
  <si>
    <t>准考证号</t>
  </si>
  <si>
    <t>基础知识</t>
  </si>
  <si>
    <t>教育综合知识</t>
  </si>
  <si>
    <t>合成成绩</t>
  </si>
  <si>
    <t>67.01</t>
  </si>
  <si>
    <t>67.4</t>
  </si>
  <si>
    <t>70.35</t>
  </si>
  <si>
    <t>63.7</t>
  </si>
  <si>
    <t>67.66</t>
  </si>
  <si>
    <t>64.8</t>
  </si>
  <si>
    <t>63.87</t>
  </si>
  <si>
    <t>68.1</t>
  </si>
  <si>
    <t>62.84</t>
  </si>
  <si>
    <t>65.4</t>
  </si>
  <si>
    <t>55.68</t>
  </si>
  <si>
    <t>67.6</t>
  </si>
  <si>
    <t>60.73</t>
  </si>
  <si>
    <t>61.6</t>
  </si>
  <si>
    <t>60.38</t>
  </si>
  <si>
    <t>60.9</t>
  </si>
  <si>
    <t>62.35</t>
  </si>
  <si>
    <t>51.9</t>
  </si>
  <si>
    <t>54.76</t>
  </si>
  <si>
    <t>58.4</t>
  </si>
  <si>
    <t>50.87</t>
  </si>
  <si>
    <t>60.3</t>
  </si>
  <si>
    <t>48.77</t>
  </si>
  <si>
    <t>26.7</t>
  </si>
  <si>
    <t>缺考</t>
  </si>
  <si>
    <t>78.07</t>
  </si>
  <si>
    <t>67.49</t>
  </si>
  <si>
    <t>69.5</t>
  </si>
  <si>
    <t>70.8</t>
  </si>
  <si>
    <t>64.6</t>
  </si>
  <si>
    <t>64.94</t>
  </si>
  <si>
    <t>69</t>
  </si>
  <si>
    <t>61.72</t>
  </si>
  <si>
    <t>69.7</t>
  </si>
  <si>
    <t>68.13</t>
  </si>
  <si>
    <t>63.1</t>
  </si>
  <si>
    <t>60.42</t>
  </si>
  <si>
    <t>69.9</t>
  </si>
  <si>
    <t>62.08</t>
  </si>
  <si>
    <t>62.8</t>
  </si>
  <si>
    <t>64.98</t>
  </si>
  <si>
    <t>58.6</t>
  </si>
  <si>
    <t>67.14</t>
  </si>
  <si>
    <t>50.2</t>
  </si>
  <si>
    <t>60.05</t>
  </si>
  <si>
    <t>35.8</t>
  </si>
  <si>
    <t>74.52</t>
  </si>
  <si>
    <t>77.5</t>
  </si>
  <si>
    <t>73.55</t>
  </si>
  <si>
    <t>75.7</t>
  </si>
  <si>
    <t>67.94</t>
  </si>
  <si>
    <t>68.73</t>
  </si>
  <si>
    <t>67.5</t>
  </si>
  <si>
    <t>70.32</t>
  </si>
  <si>
    <t>64.5</t>
  </si>
  <si>
    <t>73.87</t>
  </si>
  <si>
    <t>58.3</t>
  </si>
  <si>
    <t>69.72</t>
  </si>
  <si>
    <t>64.66</t>
  </si>
  <si>
    <t>58.7</t>
  </si>
  <si>
    <t>65.07</t>
  </si>
  <si>
    <t>55.7</t>
  </si>
  <si>
    <t>70.84</t>
  </si>
  <si>
    <t>43</t>
  </si>
  <si>
    <t>64.63</t>
  </si>
  <si>
    <t>44.1</t>
  </si>
  <si>
    <t>67.21</t>
  </si>
  <si>
    <t>74.3</t>
  </si>
  <si>
    <t>60.01</t>
  </si>
  <si>
    <t>74.5</t>
  </si>
  <si>
    <t>66.14</t>
  </si>
  <si>
    <t>67.9</t>
  </si>
  <si>
    <t>68.28</t>
  </si>
  <si>
    <t>65.2</t>
  </si>
  <si>
    <t>72.94</t>
  </si>
  <si>
    <t>59.8</t>
  </si>
  <si>
    <t>67.35</t>
  </si>
  <si>
    <t>64.1</t>
  </si>
  <si>
    <t>68.35</t>
  </si>
  <si>
    <t>63</t>
  </si>
  <si>
    <t>68.8</t>
  </si>
  <si>
    <t>60.6</t>
  </si>
  <si>
    <t>57.94</t>
  </si>
  <si>
    <t>62.63</t>
  </si>
  <si>
    <t>61.4</t>
  </si>
  <si>
    <t>55.84</t>
  </si>
  <si>
    <t>66.3</t>
  </si>
  <si>
    <t>59.69</t>
  </si>
  <si>
    <t>54.8</t>
  </si>
  <si>
    <t>57.12</t>
  </si>
  <si>
    <t>56.3</t>
  </si>
  <si>
    <t>54.62</t>
  </si>
  <si>
    <t>71.96</t>
  </si>
  <si>
    <t>67.2</t>
  </si>
  <si>
    <t>76.04</t>
  </si>
  <si>
    <t>59.2</t>
  </si>
  <si>
    <t>64.07</t>
  </si>
  <si>
    <t>70.6</t>
  </si>
  <si>
    <t>63.94</t>
  </si>
  <si>
    <t>65.8</t>
  </si>
  <si>
    <t>68.41</t>
  </si>
  <si>
    <t>60.4</t>
  </si>
  <si>
    <t>60.15</t>
  </si>
  <si>
    <t>67.3</t>
  </si>
  <si>
    <t>60.53</t>
  </si>
  <si>
    <t>65.7</t>
  </si>
  <si>
    <t>68.07</t>
  </si>
  <si>
    <t>52.5</t>
  </si>
  <si>
    <t>61.21</t>
  </si>
  <si>
    <t>58.1</t>
  </si>
  <si>
    <t>71.31</t>
  </si>
  <si>
    <t>42.6</t>
  </si>
  <si>
    <t>64.04</t>
  </si>
  <si>
    <t>48.4</t>
  </si>
  <si>
    <t>58.57</t>
  </si>
  <si>
    <t>49.8</t>
  </si>
  <si>
    <t>66.1</t>
  </si>
  <si>
    <t>83.2</t>
  </si>
  <si>
    <t>69.04</t>
  </si>
  <si>
    <t>71.9</t>
  </si>
  <si>
    <t>75</t>
  </si>
  <si>
    <t>63.9</t>
  </si>
  <si>
    <t>68.08</t>
  </si>
  <si>
    <t>61.8</t>
  </si>
  <si>
    <t>69.86</t>
  </si>
  <si>
    <t>59.9</t>
  </si>
  <si>
    <t>65.46</t>
  </si>
  <si>
    <t>72</t>
  </si>
  <si>
    <t>57.3</t>
  </si>
  <si>
    <t>56.52</t>
  </si>
  <si>
    <t>72.7</t>
  </si>
  <si>
    <t>66.24</t>
  </si>
  <si>
    <t>62.7</t>
  </si>
  <si>
    <t>65.32</t>
  </si>
  <si>
    <t>62.53</t>
  </si>
  <si>
    <t>57.45</t>
  </si>
  <si>
    <t>68.7</t>
  </si>
  <si>
    <t>65.29</t>
  </si>
  <si>
    <t>63.46</t>
  </si>
  <si>
    <t>61.2</t>
  </si>
  <si>
    <t>65.05</t>
  </si>
  <si>
    <t>58.8</t>
  </si>
  <si>
    <t>60.84</t>
  </si>
  <si>
    <t>61.1</t>
  </si>
  <si>
    <t>56.84</t>
  </si>
  <si>
    <t>61.3</t>
  </si>
  <si>
    <t>60.45</t>
  </si>
  <si>
    <t>54.7</t>
  </si>
  <si>
    <t>58.53</t>
  </si>
  <si>
    <t>53.7</t>
  </si>
  <si>
    <t>50.15</t>
  </si>
  <si>
    <t>61.7</t>
  </si>
  <si>
    <t>53.73</t>
  </si>
  <si>
    <t>53.4</t>
  </si>
  <si>
    <t>60.08</t>
  </si>
  <si>
    <t>44.6</t>
  </si>
  <si>
    <t>58.9</t>
  </si>
  <si>
    <t>45.3</t>
  </si>
  <si>
    <t>51.36</t>
  </si>
  <si>
    <t>49.9</t>
  </si>
  <si>
    <t>54.15</t>
  </si>
  <si>
    <t>41.6</t>
  </si>
  <si>
    <t>69.76</t>
  </si>
  <si>
    <t>71.1</t>
  </si>
  <si>
    <t>72.86</t>
  </si>
  <si>
    <t>65.9</t>
  </si>
  <si>
    <t>73.24</t>
  </si>
  <si>
    <t>64.03</t>
  </si>
  <si>
    <t>66.45</t>
  </si>
  <si>
    <t>66.4</t>
  </si>
  <si>
    <t>68.04</t>
  </si>
  <si>
    <t>62.2</t>
  </si>
  <si>
    <t>64.7</t>
  </si>
  <si>
    <t>60.94</t>
  </si>
  <si>
    <t>68.4</t>
  </si>
  <si>
    <t>62.6</t>
  </si>
  <si>
    <t>64</t>
  </si>
  <si>
    <t>60.8</t>
  </si>
  <si>
    <t>69.24</t>
  </si>
  <si>
    <t>51.8</t>
  </si>
  <si>
    <t>66.48</t>
  </si>
  <si>
    <t>49.4</t>
  </si>
  <si>
    <t>59.74</t>
  </si>
  <si>
    <t>56.1</t>
  </si>
  <si>
    <t>58.84</t>
  </si>
  <si>
    <t>45.5</t>
  </si>
  <si>
    <t>51.55</t>
  </si>
  <si>
    <t>46.3</t>
  </si>
  <si>
    <t>33.94</t>
  </si>
  <si>
    <t>54.2</t>
  </si>
  <si>
    <t>67.76</t>
  </si>
  <si>
    <t>67.18</t>
  </si>
  <si>
    <t>62.3</t>
  </si>
  <si>
    <t>62.01</t>
  </si>
  <si>
    <t>52.1</t>
  </si>
  <si>
    <t>50.7</t>
  </si>
  <si>
    <t>75.4</t>
  </si>
  <si>
    <t>64.97</t>
  </si>
  <si>
    <t>67.7</t>
  </si>
  <si>
    <t>64.24</t>
  </si>
  <si>
    <t>60</t>
  </si>
  <si>
    <t>75.04</t>
  </si>
  <si>
    <t>65.3</t>
  </si>
  <si>
    <t>68</t>
  </si>
  <si>
    <t>63.35</t>
  </si>
  <si>
    <t>68.6</t>
  </si>
  <si>
    <t>62.81</t>
  </si>
  <si>
    <t>62.22</t>
  </si>
  <si>
    <t>64.83</t>
  </si>
  <si>
    <t>64.29</t>
  </si>
  <si>
    <t>67.17</t>
  </si>
  <si>
    <t>62.9</t>
  </si>
  <si>
    <t>67.04</t>
  </si>
  <si>
    <t>64.9</t>
  </si>
  <si>
    <t>57.01</t>
  </si>
  <si>
    <t>66.7</t>
  </si>
  <si>
    <t>71.17</t>
  </si>
  <si>
    <t>68.45</t>
  </si>
  <si>
    <t>54.5</t>
  </si>
  <si>
    <t>65.91</t>
  </si>
  <si>
    <t>56.8</t>
  </si>
  <si>
    <t>58.86</t>
  </si>
  <si>
    <t>55.22</t>
  </si>
  <si>
    <t>64.69</t>
  </si>
  <si>
    <t>52.8</t>
  </si>
  <si>
    <t>62.52</t>
  </si>
  <si>
    <t>54.3</t>
  </si>
  <si>
    <t>66.03</t>
  </si>
  <si>
    <t>52.6</t>
  </si>
  <si>
    <t>46.84</t>
  </si>
  <si>
    <t>53.8</t>
  </si>
  <si>
    <t>52.78</t>
  </si>
  <si>
    <t>41.4</t>
  </si>
  <si>
    <t>75.97</t>
  </si>
  <si>
    <t>75.2</t>
  </si>
  <si>
    <t>70.63</t>
  </si>
  <si>
    <t>76</t>
  </si>
  <si>
    <t>64.12</t>
  </si>
  <si>
    <t>76.8</t>
  </si>
  <si>
    <t>65.98</t>
  </si>
  <si>
    <t>64.91</t>
  </si>
  <si>
    <t>59.79</t>
  </si>
  <si>
    <t>66.73</t>
  </si>
  <si>
    <t>79.4</t>
  </si>
  <si>
    <t>67.46</t>
  </si>
  <si>
    <t>71.36</t>
  </si>
  <si>
    <t>63.4</t>
  </si>
  <si>
    <t>68.56</t>
  </si>
  <si>
    <t>66</t>
  </si>
  <si>
    <t>68.48</t>
  </si>
  <si>
    <t>62.73</t>
  </si>
  <si>
    <t>65.42</t>
  </si>
  <si>
    <t>59.4</t>
  </si>
  <si>
    <t>80.49</t>
  </si>
  <si>
    <t>82.4</t>
  </si>
  <si>
    <t>68.25</t>
  </si>
  <si>
    <t>85.2</t>
  </si>
  <si>
    <t>73.07</t>
  </si>
  <si>
    <t>78.5</t>
  </si>
  <si>
    <t>73.8</t>
  </si>
  <si>
    <t>66.94</t>
  </si>
  <si>
    <t>73.31</t>
  </si>
  <si>
    <t>75.5</t>
  </si>
  <si>
    <t>75.32</t>
  </si>
  <si>
    <t>73.2</t>
  </si>
  <si>
    <t>67.45</t>
  </si>
  <si>
    <t>79.7</t>
  </si>
  <si>
    <t>60.63</t>
  </si>
  <si>
    <t>85.3</t>
  </si>
  <si>
    <t>73.56</t>
  </si>
  <si>
    <t>71.7</t>
  </si>
  <si>
    <t>69.93</t>
  </si>
  <si>
    <t>76.1</t>
  </si>
  <si>
    <t>76.73</t>
  </si>
  <si>
    <t>63.83</t>
  </si>
  <si>
    <t>80.1</t>
  </si>
  <si>
    <t>69.45</t>
  </si>
  <si>
    <t>74.1</t>
  </si>
  <si>
    <t>75.14</t>
  </si>
  <si>
    <t>68.3</t>
  </si>
  <si>
    <t>74.48</t>
  </si>
  <si>
    <t>75.1</t>
  </si>
  <si>
    <t>67.73</t>
  </si>
  <si>
    <t>76.97</t>
  </si>
  <si>
    <t>65.1</t>
  </si>
  <si>
    <t>77.1</t>
  </si>
  <si>
    <t>70.94</t>
  </si>
  <si>
    <t>70.3</t>
  </si>
  <si>
    <t>71.77</t>
  </si>
  <si>
    <t>69.4</t>
  </si>
  <si>
    <t>70.45</t>
  </si>
  <si>
    <t>70.7</t>
  </si>
  <si>
    <t>75.9</t>
  </si>
  <si>
    <t>69.8</t>
  </si>
  <si>
    <t>70.83</t>
  </si>
  <si>
    <t>69.2</t>
  </si>
  <si>
    <t>65.45</t>
  </si>
  <si>
    <t>75.8</t>
  </si>
  <si>
    <t>75.35</t>
  </si>
  <si>
    <t>67.77</t>
  </si>
  <si>
    <t>70.9</t>
  </si>
  <si>
    <t>80.7</t>
  </si>
  <si>
    <t>68.39</t>
  </si>
  <si>
    <t>69.6</t>
  </si>
  <si>
    <t>69.35</t>
  </si>
  <si>
    <t>68.5</t>
  </si>
  <si>
    <t>61.77</t>
  </si>
  <si>
    <t>66.18</t>
  </si>
  <si>
    <t>71.4</t>
  </si>
  <si>
    <t>68.49</t>
  </si>
  <si>
    <t>59.73</t>
  </si>
  <si>
    <t>77.4</t>
  </si>
  <si>
    <t>62.21</t>
  </si>
  <si>
    <t>74.8</t>
  </si>
  <si>
    <t>73.28</t>
  </si>
  <si>
    <t>63.2</t>
  </si>
  <si>
    <t>60.49</t>
  </si>
  <si>
    <t>77</t>
  </si>
  <si>
    <t>74.69</t>
  </si>
  <si>
    <t>72.08</t>
  </si>
  <si>
    <t>70.2</t>
  </si>
  <si>
    <t>66.6</t>
  </si>
  <si>
    <t>64.46</t>
  </si>
  <si>
    <t>61.35</t>
  </si>
  <si>
    <t>66.83</t>
  </si>
  <si>
    <t>67</t>
  </si>
  <si>
    <t>69.67</t>
  </si>
  <si>
    <t>71.3</t>
  </si>
  <si>
    <t>67.39</t>
  </si>
  <si>
    <t>68.2</t>
  </si>
  <si>
    <t>64.42</t>
  </si>
  <si>
    <t>71.18</t>
  </si>
  <si>
    <t>61.5</t>
  </si>
  <si>
    <t>72.28</t>
  </si>
  <si>
    <t>60.2</t>
  </si>
  <si>
    <t>72.5</t>
  </si>
  <si>
    <t>65.66</t>
  </si>
  <si>
    <t>66.5</t>
  </si>
  <si>
    <t>65.63</t>
  </si>
  <si>
    <t>69.39</t>
  </si>
  <si>
    <t>62.4</t>
  </si>
  <si>
    <t>65.77</t>
  </si>
  <si>
    <t>73.42</t>
  </si>
  <si>
    <t>58</t>
  </si>
  <si>
    <t>68.66</t>
  </si>
  <si>
    <t>70.87</t>
  </si>
  <si>
    <t>71.35</t>
  </si>
  <si>
    <t>59</t>
  </si>
  <si>
    <t>64.52</t>
  </si>
  <si>
    <t>65.5</t>
  </si>
  <si>
    <t>66.66</t>
  </si>
  <si>
    <t>56.91</t>
  </si>
  <si>
    <t>72.8</t>
  </si>
  <si>
    <t>66.97</t>
  </si>
  <si>
    <t>58.74</t>
  </si>
  <si>
    <t>70.5</t>
  </si>
  <si>
    <t>66.49</t>
  </si>
  <si>
    <t>62.5</t>
  </si>
  <si>
    <t>67.8</t>
  </si>
  <si>
    <t>57.9</t>
  </si>
  <si>
    <t>61.97</t>
  </si>
  <si>
    <t>66.31</t>
  </si>
  <si>
    <t>61.9</t>
  </si>
  <si>
    <t>62.19</t>
  </si>
  <si>
    <t>65.01</t>
  </si>
  <si>
    <t>65.31</t>
  </si>
  <si>
    <t>61.66</t>
  </si>
  <si>
    <t>63.04</t>
  </si>
  <si>
    <t>58.63</t>
  </si>
  <si>
    <t>66.8</t>
  </si>
  <si>
    <t>65.94</t>
  </si>
  <si>
    <t>59.38</t>
  </si>
  <si>
    <t>56.2</t>
  </si>
  <si>
    <t>57.75</t>
  </si>
  <si>
    <t>59.52</t>
  </si>
  <si>
    <t>61.39</t>
  </si>
  <si>
    <t>58.11</t>
  </si>
  <si>
    <t>65</t>
  </si>
  <si>
    <t>61.05</t>
  </si>
  <si>
    <t>63.63</t>
  </si>
  <si>
    <t>57.8</t>
  </si>
  <si>
    <t>67.08</t>
  </si>
  <si>
    <t>62.24</t>
  </si>
  <si>
    <t>57.1</t>
  </si>
  <si>
    <t>61.94</t>
  </si>
  <si>
    <t>57.2</t>
  </si>
  <si>
    <t>60.56</t>
  </si>
  <si>
    <t>58.5</t>
  </si>
  <si>
    <t>54.6</t>
  </si>
  <si>
    <t>58.83</t>
  </si>
  <si>
    <t>60.22</t>
  </si>
  <si>
    <t>56.5</t>
  </si>
  <si>
    <t>70.49</t>
  </si>
  <si>
    <t>44.2</t>
  </si>
  <si>
    <t>52.11</t>
  </si>
  <si>
    <t>54.56</t>
  </si>
  <si>
    <t>59.6</t>
  </si>
  <si>
    <t>58.62</t>
  </si>
  <si>
    <t>54.4</t>
  </si>
  <si>
    <t>45.6</t>
  </si>
  <si>
    <t>65.13</t>
  </si>
  <si>
    <t>61.22</t>
  </si>
  <si>
    <t>49.2</t>
  </si>
  <si>
    <t>67.05</t>
  </si>
  <si>
    <t>39.4</t>
  </si>
  <si>
    <t>54.25</t>
  </si>
  <si>
    <t>50.9</t>
  </si>
  <si>
    <t>54.55</t>
  </si>
  <si>
    <t>50.6</t>
  </si>
  <si>
    <t>40.6</t>
  </si>
  <si>
    <t>54.94</t>
  </si>
  <si>
    <t>27.1</t>
  </si>
  <si>
    <t>21.1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</si>
</sst>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0"/>
  <sheetViews>
    <sheetView tabSelected="1" zoomScale="130" zoomScaleNormal="130" topLeftCell="A191" workbookViewId="0">
      <selection activeCell="B208" sqref="B208:E209"/>
    </sheetView>
  </sheetViews>
  <sheetFormatPr defaultColWidth="9" defaultRowHeight="14.4" outlineLevelCol="5"/>
  <cols>
    <col min="1" max="1" width="5.75" style="1" customWidth="1"/>
    <col min="2" max="2" width="11.8796296296296" style="2" customWidth="1"/>
    <col min="3" max="3" width="13.75" style="1" customWidth="1"/>
    <col min="4" max="4" width="9.37962962962963" style="1" customWidth="1"/>
    <col min="5" max="5" width="12.5" style="1" customWidth="1"/>
    <col min="6" max="6" width="9" style="1"/>
  </cols>
  <sheetData>
    <row r="1" spans="1:6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5">
        <v>1</v>
      </c>
      <c r="B2" s="5" t="str">
        <f t="shared" ref="B2:B20" si="0">"202501001"</f>
        <v>202501001</v>
      </c>
      <c r="C2" s="5" t="str">
        <f>"2025010112"</f>
        <v>2025010112</v>
      </c>
      <c r="D2" s="8" t="s">
        <v>6</v>
      </c>
      <c r="E2" s="8" t="s">
        <v>7</v>
      </c>
      <c r="F2" s="6">
        <v>67.21</v>
      </c>
    </row>
    <row r="3" spans="1:6">
      <c r="A3" s="5">
        <v>2</v>
      </c>
      <c r="B3" s="5" t="str">
        <f t="shared" si="0"/>
        <v>202501001</v>
      </c>
      <c r="C3" s="5" t="str">
        <f>"2025010119"</f>
        <v>2025010119</v>
      </c>
      <c r="D3" s="8" t="s">
        <v>8</v>
      </c>
      <c r="E3" s="8" t="s">
        <v>9</v>
      </c>
      <c r="F3" s="6">
        <v>67.03</v>
      </c>
    </row>
    <row r="4" spans="1:6">
      <c r="A4" s="5">
        <v>3</v>
      </c>
      <c r="B4" s="5" t="str">
        <f t="shared" si="0"/>
        <v>202501001</v>
      </c>
      <c r="C4" s="5" t="str">
        <f>"2025010117"</f>
        <v>2025010117</v>
      </c>
      <c r="D4" s="8" t="s">
        <v>10</v>
      </c>
      <c r="E4" s="8" t="s">
        <v>11</v>
      </c>
      <c r="F4" s="6">
        <v>66.23</v>
      </c>
    </row>
    <row r="5" spans="1:6">
      <c r="A5" s="5">
        <v>4</v>
      </c>
      <c r="B5" s="5" t="str">
        <f t="shared" si="0"/>
        <v>202501001</v>
      </c>
      <c r="C5" s="5" t="str">
        <f>"2025010109"</f>
        <v>2025010109</v>
      </c>
      <c r="D5" s="8" t="s">
        <v>12</v>
      </c>
      <c r="E5" s="8" t="s">
        <v>13</v>
      </c>
      <c r="F5" s="6">
        <v>65.99</v>
      </c>
    </row>
    <row r="6" spans="1:6">
      <c r="A6" s="5">
        <v>5</v>
      </c>
      <c r="B6" s="5" t="str">
        <f t="shared" si="0"/>
        <v>202501001</v>
      </c>
      <c r="C6" s="5" t="str">
        <f>"2025010108"</f>
        <v>2025010108</v>
      </c>
      <c r="D6" s="8" t="s">
        <v>14</v>
      </c>
      <c r="E6" s="8" t="s">
        <v>15</v>
      </c>
      <c r="F6" s="6">
        <v>64.12</v>
      </c>
    </row>
    <row r="7" spans="1:6">
      <c r="A7" s="5">
        <v>6</v>
      </c>
      <c r="B7" s="5" t="str">
        <f t="shared" si="0"/>
        <v>202501001</v>
      </c>
      <c r="C7" s="5" t="str">
        <f>"2025010118"</f>
        <v>2025010118</v>
      </c>
      <c r="D7" s="8" t="s">
        <v>16</v>
      </c>
      <c r="E7" s="8" t="s">
        <v>17</v>
      </c>
      <c r="F7" s="6">
        <v>61.64</v>
      </c>
    </row>
    <row r="8" spans="1:6">
      <c r="A8" s="5">
        <v>7</v>
      </c>
      <c r="B8" s="5" t="str">
        <f t="shared" si="0"/>
        <v>202501001</v>
      </c>
      <c r="C8" s="5" t="str">
        <f>"2025010104"</f>
        <v>2025010104</v>
      </c>
      <c r="D8" s="8" t="s">
        <v>18</v>
      </c>
      <c r="E8" s="8" t="s">
        <v>19</v>
      </c>
      <c r="F8" s="6">
        <v>61.17</v>
      </c>
    </row>
    <row r="9" spans="1:6">
      <c r="A9" s="5">
        <v>8</v>
      </c>
      <c r="B9" s="5" t="str">
        <f t="shared" si="0"/>
        <v>202501001</v>
      </c>
      <c r="C9" s="5" t="str">
        <f>"2025010103"</f>
        <v>2025010103</v>
      </c>
      <c r="D9" s="8" t="s">
        <v>20</v>
      </c>
      <c r="E9" s="8" t="s">
        <v>21</v>
      </c>
      <c r="F9" s="6">
        <v>60.64</v>
      </c>
    </row>
    <row r="10" spans="1:6">
      <c r="A10" s="5">
        <v>9</v>
      </c>
      <c r="B10" s="5" t="str">
        <f t="shared" si="0"/>
        <v>202501001</v>
      </c>
      <c r="C10" s="5" t="str">
        <f>"2025010115"</f>
        <v>2025010115</v>
      </c>
      <c r="D10" s="8" t="s">
        <v>22</v>
      </c>
      <c r="E10" s="8" t="s">
        <v>23</v>
      </c>
      <c r="F10" s="6">
        <v>57.13</v>
      </c>
    </row>
    <row r="11" spans="1:6">
      <c r="A11" s="5">
        <v>10</v>
      </c>
      <c r="B11" s="5" t="str">
        <f t="shared" si="0"/>
        <v>202501001</v>
      </c>
      <c r="C11" s="5" t="str">
        <f>"2025010116"</f>
        <v>2025010116</v>
      </c>
      <c r="D11" s="8" t="s">
        <v>24</v>
      </c>
      <c r="E11" s="8" t="s">
        <v>25</v>
      </c>
      <c r="F11" s="6">
        <v>56.58</v>
      </c>
    </row>
    <row r="12" spans="1:6">
      <c r="A12" s="5">
        <v>11</v>
      </c>
      <c r="B12" s="5" t="str">
        <f t="shared" si="0"/>
        <v>202501001</v>
      </c>
      <c r="C12" s="5" t="str">
        <f>"2025010105"</f>
        <v>2025010105</v>
      </c>
      <c r="D12" s="8" t="s">
        <v>26</v>
      </c>
      <c r="E12" s="8" t="s">
        <v>27</v>
      </c>
      <c r="F12" s="6">
        <v>55.59</v>
      </c>
    </row>
    <row r="13" spans="1:6">
      <c r="A13" s="5">
        <v>12</v>
      </c>
      <c r="B13" s="5" t="str">
        <f t="shared" si="0"/>
        <v>202501001</v>
      </c>
      <c r="C13" s="5" t="str">
        <f>"2025010107"</f>
        <v>2025010107</v>
      </c>
      <c r="D13" s="8" t="s">
        <v>28</v>
      </c>
      <c r="E13" s="8" t="s">
        <v>29</v>
      </c>
      <c r="F13" s="6">
        <v>37.74</v>
      </c>
    </row>
    <row r="14" spans="1:6">
      <c r="A14" s="5">
        <v>13</v>
      </c>
      <c r="B14" s="5" t="str">
        <f t="shared" si="0"/>
        <v>202501001</v>
      </c>
      <c r="C14" s="5" t="str">
        <f>"2025010101"</f>
        <v>2025010101</v>
      </c>
      <c r="D14" s="7" t="s">
        <v>30</v>
      </c>
      <c r="E14" s="7" t="s">
        <v>30</v>
      </c>
      <c r="F14" s="7" t="s">
        <v>30</v>
      </c>
    </row>
    <row r="15" spans="1:6">
      <c r="A15" s="5">
        <v>14</v>
      </c>
      <c r="B15" s="5" t="str">
        <f t="shared" si="0"/>
        <v>202501001</v>
      </c>
      <c r="C15" s="5" t="str">
        <f>"2025010102"</f>
        <v>2025010102</v>
      </c>
      <c r="D15" s="7" t="s">
        <v>30</v>
      </c>
      <c r="E15" s="7" t="s">
        <v>30</v>
      </c>
      <c r="F15" s="7" t="s">
        <v>30</v>
      </c>
    </row>
    <row r="16" spans="1:6">
      <c r="A16" s="5">
        <v>15</v>
      </c>
      <c r="B16" s="5" t="str">
        <f t="shared" si="0"/>
        <v>202501001</v>
      </c>
      <c r="C16" s="5" t="str">
        <f>"2025010106"</f>
        <v>2025010106</v>
      </c>
      <c r="D16" s="7" t="s">
        <v>30</v>
      </c>
      <c r="E16" s="7" t="s">
        <v>30</v>
      </c>
      <c r="F16" s="7" t="s">
        <v>30</v>
      </c>
    </row>
    <row r="17" spans="1:6">
      <c r="A17" s="5">
        <v>16</v>
      </c>
      <c r="B17" s="5" t="str">
        <f t="shared" si="0"/>
        <v>202501001</v>
      </c>
      <c r="C17" s="5" t="str">
        <f>"2025010110"</f>
        <v>2025010110</v>
      </c>
      <c r="D17" s="7" t="s">
        <v>30</v>
      </c>
      <c r="E17" s="7" t="s">
        <v>30</v>
      </c>
      <c r="F17" s="7" t="s">
        <v>30</v>
      </c>
    </row>
    <row r="18" spans="1:6">
      <c r="A18" s="5">
        <v>17</v>
      </c>
      <c r="B18" s="5" t="str">
        <f t="shared" si="0"/>
        <v>202501001</v>
      </c>
      <c r="C18" s="5" t="str">
        <f>"2025010111"</f>
        <v>2025010111</v>
      </c>
      <c r="D18" s="7" t="s">
        <v>30</v>
      </c>
      <c r="E18" s="7" t="s">
        <v>30</v>
      </c>
      <c r="F18" s="7" t="s">
        <v>30</v>
      </c>
    </row>
    <row r="19" spans="1:6">
      <c r="A19" s="5">
        <v>18</v>
      </c>
      <c r="B19" s="5" t="str">
        <f t="shared" si="0"/>
        <v>202501001</v>
      </c>
      <c r="C19" s="5" t="str">
        <f>"2025010113"</f>
        <v>2025010113</v>
      </c>
      <c r="D19" s="7" t="s">
        <v>30</v>
      </c>
      <c r="E19" s="7" t="s">
        <v>30</v>
      </c>
      <c r="F19" s="7" t="s">
        <v>30</v>
      </c>
    </row>
    <row r="20" spans="1:6">
      <c r="A20" s="5">
        <v>19</v>
      </c>
      <c r="B20" s="5" t="str">
        <f t="shared" si="0"/>
        <v>202501001</v>
      </c>
      <c r="C20" s="5" t="str">
        <f>"2025010114"</f>
        <v>2025010114</v>
      </c>
      <c r="D20" s="7" t="s">
        <v>30</v>
      </c>
      <c r="E20" s="7" t="s">
        <v>30</v>
      </c>
      <c r="F20" s="7" t="s">
        <v>30</v>
      </c>
    </row>
    <row r="21" spans="1:6">
      <c r="A21" s="5">
        <v>20</v>
      </c>
      <c r="B21" s="5" t="str">
        <f t="shared" ref="B21:B33" si="1">"202501002"</f>
        <v>202501002</v>
      </c>
      <c r="C21" s="5" t="str">
        <f>"2025010122"</f>
        <v>2025010122</v>
      </c>
      <c r="D21" s="8" t="s">
        <v>31</v>
      </c>
      <c r="E21" s="8" t="s">
        <v>21</v>
      </c>
      <c r="F21" s="6">
        <v>69.49</v>
      </c>
    </row>
    <row r="22" spans="1:6">
      <c r="A22" s="5">
        <v>21</v>
      </c>
      <c r="B22" s="5" t="str">
        <f t="shared" si="1"/>
        <v>202501002</v>
      </c>
      <c r="C22" s="5" t="str">
        <f>"2025010129"</f>
        <v>2025010129</v>
      </c>
      <c r="D22" s="8" t="s">
        <v>32</v>
      </c>
      <c r="E22" s="8" t="s">
        <v>33</v>
      </c>
      <c r="F22" s="6">
        <v>68.5</v>
      </c>
    </row>
    <row r="23" spans="1:6">
      <c r="A23" s="5">
        <v>22</v>
      </c>
      <c r="B23" s="5" t="str">
        <f t="shared" si="1"/>
        <v>202501002</v>
      </c>
      <c r="C23" s="5" t="str">
        <f>"2025010125"</f>
        <v>2025010125</v>
      </c>
      <c r="D23" s="8" t="s">
        <v>34</v>
      </c>
      <c r="E23" s="8" t="s">
        <v>35</v>
      </c>
      <c r="F23" s="6">
        <v>67.7</v>
      </c>
    </row>
    <row r="24" spans="1:6">
      <c r="A24" s="5">
        <v>23</v>
      </c>
      <c r="B24" s="5" t="str">
        <f t="shared" si="1"/>
        <v>202501002</v>
      </c>
      <c r="C24" s="5" t="str">
        <f>"2025010127"</f>
        <v>2025010127</v>
      </c>
      <c r="D24" s="8" t="s">
        <v>36</v>
      </c>
      <c r="E24" s="8" t="s">
        <v>37</v>
      </c>
      <c r="F24" s="6">
        <v>66.97</v>
      </c>
    </row>
    <row r="25" spans="1:6">
      <c r="A25" s="5">
        <v>24</v>
      </c>
      <c r="B25" s="5" t="str">
        <f t="shared" si="1"/>
        <v>202501002</v>
      </c>
      <c r="C25" s="5" t="str">
        <f>"2025010130"</f>
        <v>2025010130</v>
      </c>
      <c r="D25" s="8" t="s">
        <v>38</v>
      </c>
      <c r="E25" s="8" t="s">
        <v>39</v>
      </c>
      <c r="F25" s="6">
        <v>65.71</v>
      </c>
    </row>
    <row r="26" spans="1:6">
      <c r="A26" s="5">
        <v>25</v>
      </c>
      <c r="B26" s="5" t="str">
        <f t="shared" si="1"/>
        <v>202501002</v>
      </c>
      <c r="C26" s="5" t="str">
        <f>"2025010128"</f>
        <v>2025010128</v>
      </c>
      <c r="D26" s="8" t="s">
        <v>40</v>
      </c>
      <c r="E26" s="8" t="s">
        <v>41</v>
      </c>
      <c r="F26" s="6">
        <v>65.62</v>
      </c>
    </row>
    <row r="27" spans="1:6">
      <c r="A27" s="5">
        <v>26</v>
      </c>
      <c r="B27" s="5" t="str">
        <f t="shared" si="1"/>
        <v>202501002</v>
      </c>
      <c r="C27" s="5" t="str">
        <f>"2025010126"</f>
        <v>2025010126</v>
      </c>
      <c r="D27" s="8" t="s">
        <v>42</v>
      </c>
      <c r="E27" s="8" t="s">
        <v>43</v>
      </c>
      <c r="F27" s="6">
        <v>65.16</v>
      </c>
    </row>
    <row r="28" spans="1:6">
      <c r="A28" s="5">
        <v>27</v>
      </c>
      <c r="B28" s="5" t="str">
        <f t="shared" si="1"/>
        <v>202501002</v>
      </c>
      <c r="C28" s="5" t="str">
        <f>"2025010202"</f>
        <v>2025010202</v>
      </c>
      <c r="D28" s="8" t="s">
        <v>44</v>
      </c>
      <c r="E28" s="8" t="s">
        <v>45</v>
      </c>
      <c r="F28" s="6">
        <v>62.44</v>
      </c>
    </row>
    <row r="29" spans="1:6">
      <c r="A29" s="5">
        <v>28</v>
      </c>
      <c r="B29" s="5" t="str">
        <f t="shared" si="1"/>
        <v>202501002</v>
      </c>
      <c r="C29" s="5" t="str">
        <f>"2025010124"</f>
        <v>2025010124</v>
      </c>
      <c r="D29" s="8" t="s">
        <v>46</v>
      </c>
      <c r="E29" s="8" t="s">
        <v>47</v>
      </c>
      <c r="F29" s="6">
        <v>61.79</v>
      </c>
    </row>
    <row r="30" spans="1:6">
      <c r="A30" s="5">
        <v>29</v>
      </c>
      <c r="B30" s="5" t="str">
        <f t="shared" si="1"/>
        <v>202501002</v>
      </c>
      <c r="C30" s="5" t="str">
        <f>"2025010123"</f>
        <v>2025010123</v>
      </c>
      <c r="D30" s="8" t="s">
        <v>48</v>
      </c>
      <c r="E30" s="8" t="s">
        <v>49</v>
      </c>
      <c r="F30" s="6">
        <v>58.67</v>
      </c>
    </row>
    <row r="31" spans="1:6">
      <c r="A31" s="5">
        <v>30</v>
      </c>
      <c r="B31" s="5" t="str">
        <f t="shared" si="1"/>
        <v>202501002</v>
      </c>
      <c r="C31" s="5" t="str">
        <f>"2025010121"</f>
        <v>2025010121</v>
      </c>
      <c r="D31" s="8" t="s">
        <v>50</v>
      </c>
      <c r="E31" s="8" t="s">
        <v>51</v>
      </c>
      <c r="F31" s="6">
        <v>47.93</v>
      </c>
    </row>
    <row r="32" spans="1:6">
      <c r="A32" s="5">
        <v>31</v>
      </c>
      <c r="B32" s="5" t="str">
        <f t="shared" si="1"/>
        <v>202501002</v>
      </c>
      <c r="C32" s="5" t="str">
        <f>"2025010120"</f>
        <v>2025010120</v>
      </c>
      <c r="D32" s="7" t="s">
        <v>30</v>
      </c>
      <c r="E32" s="7" t="s">
        <v>30</v>
      </c>
      <c r="F32" s="7" t="s">
        <v>30</v>
      </c>
    </row>
    <row r="33" spans="1:6">
      <c r="A33" s="5">
        <v>32</v>
      </c>
      <c r="B33" s="5" t="str">
        <f t="shared" si="1"/>
        <v>202501002</v>
      </c>
      <c r="C33" s="5" t="str">
        <f>"2025010201"</f>
        <v>2025010201</v>
      </c>
      <c r="D33" s="7" t="s">
        <v>30</v>
      </c>
      <c r="E33" s="7" t="s">
        <v>30</v>
      </c>
      <c r="F33" s="7" t="s">
        <v>30</v>
      </c>
    </row>
    <row r="34" spans="1:6">
      <c r="A34" s="5">
        <v>33</v>
      </c>
      <c r="B34" s="5" t="str">
        <f t="shared" ref="B34:B44" si="2">"202501003"</f>
        <v>202501003</v>
      </c>
      <c r="C34" s="5" t="str">
        <f>"2025010208"</f>
        <v>2025010208</v>
      </c>
      <c r="D34" s="8" t="s">
        <v>52</v>
      </c>
      <c r="E34" s="8" t="s">
        <v>53</v>
      </c>
      <c r="F34" s="6">
        <v>76.01</v>
      </c>
    </row>
    <row r="35" spans="1:6">
      <c r="A35" s="5">
        <v>34</v>
      </c>
      <c r="B35" s="5" t="str">
        <f t="shared" si="2"/>
        <v>202501003</v>
      </c>
      <c r="C35" s="5" t="str">
        <f>"2025010212"</f>
        <v>2025010212</v>
      </c>
      <c r="D35" s="8" t="s">
        <v>54</v>
      </c>
      <c r="E35" s="8" t="s">
        <v>55</v>
      </c>
      <c r="F35" s="6">
        <v>74.63</v>
      </c>
    </row>
    <row r="36" spans="1:6">
      <c r="A36" s="5">
        <v>35</v>
      </c>
      <c r="B36" s="5" t="str">
        <f t="shared" si="2"/>
        <v>202501003</v>
      </c>
      <c r="C36" s="5" t="str">
        <f>"2025010213"</f>
        <v>2025010213</v>
      </c>
      <c r="D36" s="8" t="s">
        <v>56</v>
      </c>
      <c r="E36" s="8" t="s">
        <v>39</v>
      </c>
      <c r="F36" s="6">
        <v>68.82</v>
      </c>
    </row>
    <row r="37" spans="1:6">
      <c r="A37" s="5">
        <v>36</v>
      </c>
      <c r="B37" s="5" t="str">
        <f t="shared" si="2"/>
        <v>202501003</v>
      </c>
      <c r="C37" s="5" t="str">
        <f>"2025010204"</f>
        <v>2025010204</v>
      </c>
      <c r="D37" s="8" t="s">
        <v>57</v>
      </c>
      <c r="E37" s="8" t="s">
        <v>58</v>
      </c>
      <c r="F37" s="6">
        <v>68.12</v>
      </c>
    </row>
    <row r="38" spans="1:6">
      <c r="A38" s="5">
        <v>37</v>
      </c>
      <c r="B38" s="5" t="str">
        <f t="shared" si="2"/>
        <v>202501003</v>
      </c>
      <c r="C38" s="5" t="str">
        <f>"2025010211"</f>
        <v>2025010211</v>
      </c>
      <c r="D38" s="8" t="s">
        <v>59</v>
      </c>
      <c r="E38" s="8" t="s">
        <v>60</v>
      </c>
      <c r="F38" s="6">
        <v>67.41</v>
      </c>
    </row>
    <row r="39" spans="1:6">
      <c r="A39" s="5">
        <v>38</v>
      </c>
      <c r="B39" s="5" t="str">
        <f t="shared" si="2"/>
        <v>202501003</v>
      </c>
      <c r="C39" s="5" t="str">
        <f>"2025010203"</f>
        <v>2025010203</v>
      </c>
      <c r="D39" s="8" t="s">
        <v>61</v>
      </c>
      <c r="E39" s="8" t="s">
        <v>62</v>
      </c>
      <c r="F39" s="6">
        <v>66.09</v>
      </c>
    </row>
    <row r="40" spans="1:6">
      <c r="A40" s="5">
        <v>39</v>
      </c>
      <c r="B40" s="5" t="str">
        <f t="shared" si="2"/>
        <v>202501003</v>
      </c>
      <c r="C40" s="5" t="str">
        <f>"2025010207"</f>
        <v>2025010207</v>
      </c>
      <c r="D40" s="8" t="s">
        <v>63</v>
      </c>
      <c r="E40" s="8" t="s">
        <v>19</v>
      </c>
      <c r="F40" s="6">
        <v>65.66</v>
      </c>
    </row>
    <row r="41" spans="1:6">
      <c r="A41" s="5">
        <v>40</v>
      </c>
      <c r="B41" s="5" t="str">
        <f t="shared" si="2"/>
        <v>202501003</v>
      </c>
      <c r="C41" s="5" t="str">
        <f>"2025010205"</f>
        <v>2025010205</v>
      </c>
      <c r="D41" s="8" t="s">
        <v>64</v>
      </c>
      <c r="E41" s="8" t="s">
        <v>65</v>
      </c>
      <c r="F41" s="6">
        <v>61.68</v>
      </c>
    </row>
    <row r="42" spans="1:6">
      <c r="A42" s="5">
        <v>41</v>
      </c>
      <c r="B42" s="5" t="str">
        <f t="shared" si="2"/>
        <v>202501003</v>
      </c>
      <c r="C42" s="5" t="str">
        <f>"2025010210"</f>
        <v>2025010210</v>
      </c>
      <c r="D42" s="8" t="s">
        <v>66</v>
      </c>
      <c r="E42" s="8" t="s">
        <v>67</v>
      </c>
      <c r="F42" s="6">
        <v>60.39</v>
      </c>
    </row>
    <row r="43" spans="1:6">
      <c r="A43" s="5">
        <v>42</v>
      </c>
      <c r="B43" s="5" t="str">
        <f t="shared" si="2"/>
        <v>202501003</v>
      </c>
      <c r="C43" s="5" t="str">
        <f>"2025010209"</f>
        <v>2025010209</v>
      </c>
      <c r="D43" s="8" t="s">
        <v>68</v>
      </c>
      <c r="E43" s="8" t="s">
        <v>69</v>
      </c>
      <c r="F43" s="6">
        <v>56.92</v>
      </c>
    </row>
    <row r="44" spans="1:6">
      <c r="A44" s="5">
        <v>43</v>
      </c>
      <c r="B44" s="5" t="str">
        <f t="shared" si="2"/>
        <v>202501003</v>
      </c>
      <c r="C44" s="5" t="str">
        <f>"2025010206"</f>
        <v>2025010206</v>
      </c>
      <c r="D44" s="8" t="s">
        <v>70</v>
      </c>
      <c r="E44" s="8" t="s">
        <v>71</v>
      </c>
      <c r="F44" s="6">
        <v>54.37</v>
      </c>
    </row>
    <row r="45" spans="1:6">
      <c r="A45" s="5">
        <v>44</v>
      </c>
      <c r="B45" s="5" t="str">
        <f t="shared" ref="B45:B60" si="3">"202501004"</f>
        <v>202501004</v>
      </c>
      <c r="C45" s="5" t="str">
        <f>"2025010218"</f>
        <v>2025010218</v>
      </c>
      <c r="D45" s="8" t="s">
        <v>72</v>
      </c>
      <c r="E45" s="8" t="s">
        <v>73</v>
      </c>
      <c r="F45" s="6">
        <v>70.76</v>
      </c>
    </row>
    <row r="46" spans="1:6">
      <c r="A46" s="5">
        <v>45</v>
      </c>
      <c r="B46" s="5" t="str">
        <f t="shared" si="3"/>
        <v>202501004</v>
      </c>
      <c r="C46" s="5" t="str">
        <f>"2025010228"</f>
        <v>2025010228</v>
      </c>
      <c r="D46" s="8" t="s">
        <v>74</v>
      </c>
      <c r="E46" s="8" t="s">
        <v>75</v>
      </c>
      <c r="F46" s="6">
        <v>67.26</v>
      </c>
    </row>
    <row r="47" spans="1:6">
      <c r="A47" s="5">
        <v>46</v>
      </c>
      <c r="B47" s="5" t="str">
        <f t="shared" si="3"/>
        <v>202501004</v>
      </c>
      <c r="C47" s="5" t="str">
        <f>"2025010219"</f>
        <v>2025010219</v>
      </c>
      <c r="D47" s="8" t="s">
        <v>76</v>
      </c>
      <c r="E47" s="8" t="s">
        <v>77</v>
      </c>
      <c r="F47" s="6">
        <v>67.02</v>
      </c>
    </row>
    <row r="48" spans="1:6">
      <c r="A48" s="5">
        <v>47</v>
      </c>
      <c r="B48" s="5" t="str">
        <f t="shared" si="3"/>
        <v>202501004</v>
      </c>
      <c r="C48" s="5" t="str">
        <f>"2025010221"</f>
        <v>2025010221</v>
      </c>
      <c r="D48" s="8" t="s">
        <v>78</v>
      </c>
      <c r="E48" s="8" t="s">
        <v>79</v>
      </c>
      <c r="F48" s="6">
        <v>66.74</v>
      </c>
    </row>
    <row r="49" spans="1:6">
      <c r="A49" s="5">
        <v>48</v>
      </c>
      <c r="B49" s="5" t="str">
        <f t="shared" si="3"/>
        <v>202501004</v>
      </c>
      <c r="C49" s="5" t="str">
        <f>"2025010220"</f>
        <v>2025010220</v>
      </c>
      <c r="D49" s="8" t="s">
        <v>80</v>
      </c>
      <c r="E49" s="8" t="s">
        <v>81</v>
      </c>
      <c r="F49" s="6">
        <v>66.37</v>
      </c>
    </row>
    <row r="50" spans="1:6">
      <c r="A50" s="5">
        <v>49</v>
      </c>
      <c r="B50" s="5" t="str">
        <f t="shared" si="3"/>
        <v>202501004</v>
      </c>
      <c r="C50" s="5" t="str">
        <f>"2025010217"</f>
        <v>2025010217</v>
      </c>
      <c r="D50" s="8" t="s">
        <v>82</v>
      </c>
      <c r="E50" s="8" t="s">
        <v>83</v>
      </c>
      <c r="F50" s="6">
        <v>65.73</v>
      </c>
    </row>
    <row r="51" spans="1:6">
      <c r="A51" s="5">
        <v>50</v>
      </c>
      <c r="B51" s="5" t="str">
        <f t="shared" si="3"/>
        <v>202501004</v>
      </c>
      <c r="C51" s="5" t="str">
        <f>"2025010222"</f>
        <v>2025010222</v>
      </c>
      <c r="D51" s="8" t="s">
        <v>84</v>
      </c>
      <c r="E51" s="8" t="s">
        <v>85</v>
      </c>
      <c r="F51" s="6">
        <v>65.68</v>
      </c>
    </row>
    <row r="52" spans="1:6">
      <c r="A52" s="5">
        <v>51</v>
      </c>
      <c r="B52" s="5" t="str">
        <f t="shared" si="3"/>
        <v>202501004</v>
      </c>
      <c r="C52" s="5" t="str">
        <f>"2025010215"</f>
        <v>2025010215</v>
      </c>
      <c r="D52" s="8" t="s">
        <v>86</v>
      </c>
      <c r="E52" s="8" t="s">
        <v>87</v>
      </c>
      <c r="F52" s="6">
        <v>64.7</v>
      </c>
    </row>
    <row r="53" spans="1:6">
      <c r="A53" s="5">
        <v>52</v>
      </c>
      <c r="B53" s="5" t="str">
        <f t="shared" si="3"/>
        <v>202501004</v>
      </c>
      <c r="C53" s="5" t="str">
        <f>"2025010225"</f>
        <v>2025010225</v>
      </c>
      <c r="D53" s="8" t="s">
        <v>88</v>
      </c>
      <c r="E53" s="8" t="s">
        <v>43</v>
      </c>
      <c r="F53" s="6">
        <v>63.92</v>
      </c>
    </row>
    <row r="54" spans="1:6">
      <c r="A54" s="5">
        <v>53</v>
      </c>
      <c r="B54" s="5" t="str">
        <f t="shared" si="3"/>
        <v>202501004</v>
      </c>
      <c r="C54" s="5" t="str">
        <f>"2025010216"</f>
        <v>2025010216</v>
      </c>
      <c r="D54" s="8" t="s">
        <v>89</v>
      </c>
      <c r="E54" s="8" t="s">
        <v>90</v>
      </c>
      <c r="F54" s="6">
        <v>62.02</v>
      </c>
    </row>
    <row r="55" spans="1:6">
      <c r="A55" s="5">
        <v>54</v>
      </c>
      <c r="B55" s="5" t="str">
        <f t="shared" si="3"/>
        <v>202501004</v>
      </c>
      <c r="C55" s="5" t="str">
        <f>"2025010229"</f>
        <v>2025010229</v>
      </c>
      <c r="D55" s="8" t="s">
        <v>91</v>
      </c>
      <c r="E55" s="8" t="s">
        <v>92</v>
      </c>
      <c r="F55" s="6">
        <v>61.07</v>
      </c>
    </row>
    <row r="56" spans="1:6">
      <c r="A56" s="5">
        <v>55</v>
      </c>
      <c r="B56" s="5" t="str">
        <f t="shared" si="3"/>
        <v>202501004</v>
      </c>
      <c r="C56" s="5" t="str">
        <f>"2025010227"</f>
        <v>2025010227</v>
      </c>
      <c r="D56" s="8" t="s">
        <v>93</v>
      </c>
      <c r="E56" s="8" t="s">
        <v>94</v>
      </c>
      <c r="F56" s="6">
        <v>57.25</v>
      </c>
    </row>
    <row r="57" spans="1:6">
      <c r="A57" s="5">
        <v>56</v>
      </c>
      <c r="B57" s="5" t="str">
        <f t="shared" si="3"/>
        <v>202501004</v>
      </c>
      <c r="C57" s="5" t="str">
        <f>"2025010226"</f>
        <v>2025010226</v>
      </c>
      <c r="D57" s="8" t="s">
        <v>95</v>
      </c>
      <c r="E57" s="8" t="s">
        <v>96</v>
      </c>
      <c r="F57" s="6">
        <v>56.71</v>
      </c>
    </row>
    <row r="58" spans="1:6">
      <c r="A58" s="5">
        <v>57</v>
      </c>
      <c r="B58" s="5" t="str">
        <f t="shared" si="3"/>
        <v>202501004</v>
      </c>
      <c r="C58" s="5" t="str">
        <f>"2025010214"</f>
        <v>2025010214</v>
      </c>
      <c r="D58" s="8" t="s">
        <v>97</v>
      </c>
      <c r="E58" s="7" t="s">
        <v>30</v>
      </c>
      <c r="F58" s="6">
        <v>27.31</v>
      </c>
    </row>
    <row r="59" spans="1:6">
      <c r="A59" s="5">
        <v>58</v>
      </c>
      <c r="B59" s="5" t="str">
        <f t="shared" si="3"/>
        <v>202501004</v>
      </c>
      <c r="C59" s="5" t="str">
        <f>"2025010223"</f>
        <v>2025010223</v>
      </c>
      <c r="D59" s="7" t="s">
        <v>30</v>
      </c>
      <c r="E59" s="7" t="s">
        <v>30</v>
      </c>
      <c r="F59" s="7" t="s">
        <v>30</v>
      </c>
    </row>
    <row r="60" spans="1:6">
      <c r="A60" s="5">
        <v>59</v>
      </c>
      <c r="B60" s="5" t="str">
        <f t="shared" si="3"/>
        <v>202501004</v>
      </c>
      <c r="C60" s="5" t="str">
        <f>"2025010224"</f>
        <v>2025010224</v>
      </c>
      <c r="D60" s="7" t="s">
        <v>30</v>
      </c>
      <c r="E60" s="7" t="s">
        <v>30</v>
      </c>
      <c r="F60" s="7" t="s">
        <v>30</v>
      </c>
    </row>
    <row r="61" spans="1:6">
      <c r="A61" s="5">
        <v>60</v>
      </c>
      <c r="B61" s="5" t="str">
        <f t="shared" ref="B61:B73" si="4">"202501005"</f>
        <v>202501005</v>
      </c>
      <c r="C61" s="5" t="str">
        <f>"2025010305"</f>
        <v>2025010305</v>
      </c>
      <c r="D61" s="8" t="s">
        <v>98</v>
      </c>
      <c r="E61" s="8" t="s">
        <v>99</v>
      </c>
      <c r="F61" s="6">
        <v>69.58</v>
      </c>
    </row>
    <row r="62" spans="1:6">
      <c r="A62" s="5">
        <v>61</v>
      </c>
      <c r="B62" s="5" t="str">
        <f t="shared" si="4"/>
        <v>202501005</v>
      </c>
      <c r="C62" s="5" t="str">
        <f>"2025010303"</f>
        <v>2025010303</v>
      </c>
      <c r="D62" s="8" t="s">
        <v>100</v>
      </c>
      <c r="E62" s="8" t="s">
        <v>101</v>
      </c>
      <c r="F62" s="6">
        <v>67.62</v>
      </c>
    </row>
    <row r="63" spans="1:6">
      <c r="A63" s="5">
        <v>62</v>
      </c>
      <c r="B63" s="5" t="str">
        <f t="shared" si="4"/>
        <v>202501005</v>
      </c>
      <c r="C63" s="5" t="str">
        <f>"2025010307"</f>
        <v>2025010307</v>
      </c>
      <c r="D63" s="8" t="s">
        <v>102</v>
      </c>
      <c r="E63" s="8" t="s">
        <v>103</v>
      </c>
      <c r="F63" s="6">
        <v>67.34</v>
      </c>
    </row>
    <row r="64" spans="1:6">
      <c r="A64" s="5">
        <v>63</v>
      </c>
      <c r="B64" s="5" t="str">
        <f t="shared" si="4"/>
        <v>202501005</v>
      </c>
      <c r="C64" s="5" t="str">
        <f>"2025010312"</f>
        <v>2025010312</v>
      </c>
      <c r="D64" s="8" t="s">
        <v>104</v>
      </c>
      <c r="E64" s="8" t="s">
        <v>105</v>
      </c>
      <c r="F64" s="6">
        <v>64.87</v>
      </c>
    </row>
    <row r="65" spans="1:6">
      <c r="A65" s="5">
        <v>64</v>
      </c>
      <c r="B65" s="5" t="str">
        <f t="shared" si="4"/>
        <v>202501005</v>
      </c>
      <c r="C65" s="5" t="str">
        <f>"2025010301"</f>
        <v>2025010301</v>
      </c>
      <c r="D65" s="8" t="s">
        <v>106</v>
      </c>
      <c r="E65" s="8" t="s">
        <v>107</v>
      </c>
      <c r="F65" s="6">
        <v>64.41</v>
      </c>
    </row>
    <row r="66" spans="1:6">
      <c r="A66" s="5">
        <v>65</v>
      </c>
      <c r="B66" s="5" t="str">
        <f t="shared" si="4"/>
        <v>202501005</v>
      </c>
      <c r="C66" s="5" t="str">
        <f>"2025010304"</f>
        <v>2025010304</v>
      </c>
      <c r="D66" s="8" t="s">
        <v>108</v>
      </c>
      <c r="E66" s="8" t="s">
        <v>109</v>
      </c>
      <c r="F66" s="6">
        <v>63.73</v>
      </c>
    </row>
    <row r="67" spans="1:6">
      <c r="A67" s="5">
        <v>66</v>
      </c>
      <c r="B67" s="5" t="str">
        <f t="shared" si="4"/>
        <v>202501005</v>
      </c>
      <c r="C67" s="5" t="str">
        <f>"2025010230"</f>
        <v>2025010230</v>
      </c>
      <c r="D67" s="8" t="s">
        <v>110</v>
      </c>
      <c r="E67" s="8" t="s">
        <v>111</v>
      </c>
      <c r="F67" s="6">
        <v>63.12</v>
      </c>
    </row>
    <row r="68" spans="1:6">
      <c r="A68" s="5">
        <v>67</v>
      </c>
      <c r="B68" s="5" t="str">
        <f t="shared" si="4"/>
        <v>202501005</v>
      </c>
      <c r="C68" s="5" t="str">
        <f>"2025010302"</f>
        <v>2025010302</v>
      </c>
      <c r="D68" s="8" t="s">
        <v>112</v>
      </c>
      <c r="E68" s="8" t="s">
        <v>113</v>
      </c>
      <c r="F68" s="6">
        <v>60.29</v>
      </c>
    </row>
    <row r="69" spans="1:6">
      <c r="A69" s="5">
        <v>68</v>
      </c>
      <c r="B69" s="5" t="str">
        <f t="shared" si="4"/>
        <v>202501005</v>
      </c>
      <c r="C69" s="5" t="str">
        <f>"2025010309"</f>
        <v>2025010309</v>
      </c>
      <c r="D69" s="8" t="s">
        <v>114</v>
      </c>
      <c r="E69" s="8" t="s">
        <v>115</v>
      </c>
      <c r="F69" s="6">
        <v>59.66</v>
      </c>
    </row>
    <row r="70" spans="1:6">
      <c r="A70" s="5">
        <v>69</v>
      </c>
      <c r="B70" s="5" t="str">
        <f t="shared" si="4"/>
        <v>202501005</v>
      </c>
      <c r="C70" s="5" t="str">
        <f>"2025010306"</f>
        <v>2025010306</v>
      </c>
      <c r="D70" s="8" t="s">
        <v>116</v>
      </c>
      <c r="E70" s="8" t="s">
        <v>117</v>
      </c>
      <c r="F70" s="6">
        <v>56.96</v>
      </c>
    </row>
    <row r="71" spans="1:6">
      <c r="A71" s="5">
        <v>70</v>
      </c>
      <c r="B71" s="5" t="str">
        <f t="shared" si="4"/>
        <v>202501005</v>
      </c>
      <c r="C71" s="5" t="str">
        <f>"2025010308"</f>
        <v>2025010308</v>
      </c>
      <c r="D71" s="8" t="s">
        <v>118</v>
      </c>
      <c r="E71" s="8" t="s">
        <v>119</v>
      </c>
      <c r="F71" s="6">
        <v>56.22</v>
      </c>
    </row>
    <row r="72" spans="1:6">
      <c r="A72" s="5">
        <v>71</v>
      </c>
      <c r="B72" s="5" t="str">
        <f t="shared" si="4"/>
        <v>202501005</v>
      </c>
      <c r="C72" s="5" t="str">
        <f>"2025010310"</f>
        <v>2025010310</v>
      </c>
      <c r="D72" s="8" t="s">
        <v>120</v>
      </c>
      <c r="E72" s="8" t="s">
        <v>121</v>
      </c>
      <c r="F72" s="6">
        <v>54.19</v>
      </c>
    </row>
    <row r="73" spans="1:6">
      <c r="A73" s="5">
        <v>72</v>
      </c>
      <c r="B73" s="5" t="str">
        <f t="shared" si="4"/>
        <v>202501005</v>
      </c>
      <c r="C73" s="5" t="str">
        <f>"2025010311"</f>
        <v>2025010311</v>
      </c>
      <c r="D73" s="7" t="s">
        <v>30</v>
      </c>
      <c r="E73" s="7" t="s">
        <v>30</v>
      </c>
      <c r="F73" s="7" t="s">
        <v>30</v>
      </c>
    </row>
    <row r="74" spans="1:6">
      <c r="A74" s="5">
        <v>73</v>
      </c>
      <c r="B74" s="5" t="str">
        <f t="shared" ref="B74:B110" si="5">"202501006"</f>
        <v>202501006</v>
      </c>
      <c r="C74" s="5" t="str">
        <f>"2025010319"</f>
        <v>2025010319</v>
      </c>
      <c r="D74" s="8" t="s">
        <v>122</v>
      </c>
      <c r="E74" s="8" t="s">
        <v>123</v>
      </c>
      <c r="F74" s="6">
        <v>74.65</v>
      </c>
    </row>
    <row r="75" spans="1:6">
      <c r="A75" s="5">
        <v>74</v>
      </c>
      <c r="B75" s="5" t="str">
        <f t="shared" si="5"/>
        <v>202501006</v>
      </c>
      <c r="C75" s="5" t="str">
        <f>"2025010324"</f>
        <v>2025010324</v>
      </c>
      <c r="D75" s="8" t="s">
        <v>124</v>
      </c>
      <c r="E75" s="8" t="s">
        <v>125</v>
      </c>
      <c r="F75" s="6">
        <v>70.47</v>
      </c>
    </row>
    <row r="76" spans="1:6">
      <c r="A76" s="5">
        <v>75</v>
      </c>
      <c r="B76" s="5" t="str">
        <f t="shared" si="5"/>
        <v>202501006</v>
      </c>
      <c r="C76" s="5" t="str">
        <f>"2025010411"</f>
        <v>2025010411</v>
      </c>
      <c r="D76" s="8" t="s">
        <v>126</v>
      </c>
      <c r="E76" s="8" t="s">
        <v>127</v>
      </c>
      <c r="F76" s="6">
        <v>69.45</v>
      </c>
    </row>
    <row r="77" spans="1:6">
      <c r="A77" s="5">
        <v>76</v>
      </c>
      <c r="B77" s="5" t="str">
        <f t="shared" si="5"/>
        <v>202501006</v>
      </c>
      <c r="C77" s="5" t="str">
        <f>"2025010401"</f>
        <v>2025010401</v>
      </c>
      <c r="D77" s="8" t="s">
        <v>128</v>
      </c>
      <c r="E77" s="8" t="s">
        <v>129</v>
      </c>
      <c r="F77" s="6">
        <v>64.94</v>
      </c>
    </row>
    <row r="78" spans="1:6">
      <c r="A78" s="5">
        <v>77</v>
      </c>
      <c r="B78" s="5" t="str">
        <f t="shared" si="5"/>
        <v>202501006</v>
      </c>
      <c r="C78" s="5" t="str">
        <f>"2025010414"</f>
        <v>2025010414</v>
      </c>
      <c r="D78" s="8" t="s">
        <v>130</v>
      </c>
      <c r="E78" s="8" t="s">
        <v>131</v>
      </c>
      <c r="F78" s="6">
        <v>64.88</v>
      </c>
    </row>
    <row r="79" spans="1:6">
      <c r="A79" s="5">
        <v>78</v>
      </c>
      <c r="B79" s="5" t="str">
        <f t="shared" si="5"/>
        <v>202501006</v>
      </c>
      <c r="C79" s="5" t="str">
        <f>"2025010329"</f>
        <v>2025010329</v>
      </c>
      <c r="D79" s="8" t="s">
        <v>132</v>
      </c>
      <c r="E79" s="8" t="s">
        <v>83</v>
      </c>
      <c r="F79" s="6">
        <v>64.78</v>
      </c>
    </row>
    <row r="80" spans="1:6">
      <c r="A80" s="5">
        <v>79</v>
      </c>
      <c r="B80" s="5" t="str">
        <f t="shared" si="5"/>
        <v>202501006</v>
      </c>
      <c r="C80" s="5" t="str">
        <f>"2025010409"</f>
        <v>2025010409</v>
      </c>
      <c r="D80" s="8" t="s">
        <v>133</v>
      </c>
      <c r="E80" s="8" t="s">
        <v>134</v>
      </c>
      <c r="F80" s="6">
        <v>64.65</v>
      </c>
    </row>
    <row r="81" spans="1:6">
      <c r="A81" s="5">
        <v>80</v>
      </c>
      <c r="B81" s="5" t="str">
        <f t="shared" si="5"/>
        <v>202501006</v>
      </c>
      <c r="C81" s="5" t="str">
        <f>"2025010313"</f>
        <v>2025010313</v>
      </c>
      <c r="D81" s="8" t="s">
        <v>135</v>
      </c>
      <c r="E81" s="8" t="s">
        <v>136</v>
      </c>
      <c r="F81" s="6">
        <v>64.61</v>
      </c>
    </row>
    <row r="82" spans="1:6">
      <c r="A82" s="5">
        <v>81</v>
      </c>
      <c r="B82" s="5" t="str">
        <f t="shared" si="5"/>
        <v>202501006</v>
      </c>
      <c r="C82" s="5" t="str">
        <f>"2025010320"</f>
        <v>2025010320</v>
      </c>
      <c r="D82" s="8" t="s">
        <v>137</v>
      </c>
      <c r="E82" s="8" t="s">
        <v>138</v>
      </c>
      <c r="F82" s="6">
        <v>64.47</v>
      </c>
    </row>
    <row r="83" spans="1:6">
      <c r="A83" s="5">
        <v>82</v>
      </c>
      <c r="B83" s="5" t="str">
        <f t="shared" si="5"/>
        <v>202501006</v>
      </c>
      <c r="C83" s="5" t="str">
        <f>"2025010321"</f>
        <v>2025010321</v>
      </c>
      <c r="D83" s="8" t="s">
        <v>50</v>
      </c>
      <c r="E83" s="8" t="s">
        <v>86</v>
      </c>
      <c r="F83" s="6">
        <v>64.43</v>
      </c>
    </row>
    <row r="84" spans="1:6">
      <c r="A84" s="5">
        <v>83</v>
      </c>
      <c r="B84" s="5" t="str">
        <f t="shared" si="5"/>
        <v>202501006</v>
      </c>
      <c r="C84" s="5" t="str">
        <f>"2025010415"</f>
        <v>2025010415</v>
      </c>
      <c r="D84" s="8" t="s">
        <v>139</v>
      </c>
      <c r="E84" s="8" t="s">
        <v>85</v>
      </c>
      <c r="F84" s="6">
        <v>64.16</v>
      </c>
    </row>
    <row r="85" spans="1:6">
      <c r="A85" s="5">
        <v>84</v>
      </c>
      <c r="B85" s="5" t="str">
        <f t="shared" si="5"/>
        <v>202501006</v>
      </c>
      <c r="C85" s="5" t="str">
        <f>"2025010416"</f>
        <v>2025010416</v>
      </c>
      <c r="D85" s="8" t="s">
        <v>140</v>
      </c>
      <c r="E85" s="8" t="s">
        <v>9</v>
      </c>
      <c r="F85" s="6">
        <v>63.12</v>
      </c>
    </row>
    <row r="86" spans="1:6">
      <c r="A86" s="5">
        <v>85</v>
      </c>
      <c r="B86" s="5" t="str">
        <f t="shared" si="5"/>
        <v>202501006</v>
      </c>
      <c r="C86" s="5" t="str">
        <f>"2025010326"</f>
        <v>2025010326</v>
      </c>
      <c r="D86" s="8" t="s">
        <v>141</v>
      </c>
      <c r="E86" s="8" t="s">
        <v>142</v>
      </c>
      <c r="F86" s="6">
        <v>63.08</v>
      </c>
    </row>
    <row r="87" spans="1:6">
      <c r="A87" s="5">
        <v>86</v>
      </c>
      <c r="B87" s="5" t="str">
        <f t="shared" si="5"/>
        <v>202501006</v>
      </c>
      <c r="C87" s="5" t="str">
        <f>"2025010317"</f>
        <v>2025010317</v>
      </c>
      <c r="D87" s="8" t="s">
        <v>143</v>
      </c>
      <c r="E87" s="8" t="s">
        <v>87</v>
      </c>
      <c r="F87" s="6">
        <v>62.95</v>
      </c>
    </row>
    <row r="88" spans="1:6">
      <c r="A88" s="5">
        <v>87</v>
      </c>
      <c r="B88" s="5" t="str">
        <f t="shared" si="5"/>
        <v>202501006</v>
      </c>
      <c r="C88" s="5" t="str">
        <f>"2025010405"</f>
        <v>2025010405</v>
      </c>
      <c r="D88" s="8" t="s">
        <v>144</v>
      </c>
      <c r="E88" s="8" t="s">
        <v>145</v>
      </c>
      <c r="F88" s="6">
        <v>62.33</v>
      </c>
    </row>
    <row r="89" spans="1:6">
      <c r="A89" s="5">
        <v>88</v>
      </c>
      <c r="B89" s="5" t="str">
        <f t="shared" si="5"/>
        <v>202501006</v>
      </c>
      <c r="C89" s="5" t="str">
        <f>"2025010323"</f>
        <v>2025010323</v>
      </c>
      <c r="D89" s="8" t="s">
        <v>146</v>
      </c>
      <c r="E89" s="8" t="s">
        <v>147</v>
      </c>
      <c r="F89" s="6">
        <v>61.93</v>
      </c>
    </row>
    <row r="90" spans="1:6">
      <c r="A90" s="5">
        <v>89</v>
      </c>
      <c r="B90" s="5" t="str">
        <f t="shared" si="5"/>
        <v>202501006</v>
      </c>
      <c r="C90" s="5" t="str">
        <f>"2025010417"</f>
        <v>2025010417</v>
      </c>
      <c r="D90" s="8" t="s">
        <v>148</v>
      </c>
      <c r="E90" s="8" t="s">
        <v>149</v>
      </c>
      <c r="F90" s="6">
        <v>60.97</v>
      </c>
    </row>
    <row r="91" spans="1:6">
      <c r="A91" s="5">
        <v>90</v>
      </c>
      <c r="B91" s="5" t="str">
        <f t="shared" si="5"/>
        <v>202501006</v>
      </c>
      <c r="C91" s="5" t="str">
        <f>"2025010318"</f>
        <v>2025010318</v>
      </c>
      <c r="D91" s="8" t="s">
        <v>150</v>
      </c>
      <c r="E91" s="8" t="s">
        <v>151</v>
      </c>
      <c r="F91" s="6">
        <v>59.07</v>
      </c>
    </row>
    <row r="92" spans="1:6">
      <c r="A92" s="5">
        <v>91</v>
      </c>
      <c r="B92" s="5" t="str">
        <f t="shared" si="5"/>
        <v>202501006</v>
      </c>
      <c r="C92" s="5" t="str">
        <f>"2025010408"</f>
        <v>2025010408</v>
      </c>
      <c r="D92" s="8" t="s">
        <v>152</v>
      </c>
      <c r="E92" s="8" t="s">
        <v>153</v>
      </c>
      <c r="F92" s="6">
        <v>57.58</v>
      </c>
    </row>
    <row r="93" spans="1:6">
      <c r="A93" s="5">
        <v>92</v>
      </c>
      <c r="B93" s="5" t="str">
        <f t="shared" si="5"/>
        <v>202501006</v>
      </c>
      <c r="C93" s="5" t="str">
        <f>"2025010413"</f>
        <v>2025010413</v>
      </c>
      <c r="D93" s="8" t="s">
        <v>154</v>
      </c>
      <c r="E93" s="8" t="s">
        <v>155</v>
      </c>
      <c r="F93" s="6">
        <v>56.12</v>
      </c>
    </row>
    <row r="94" spans="1:6">
      <c r="A94" s="5">
        <v>93</v>
      </c>
      <c r="B94" s="5" t="str">
        <f t="shared" si="5"/>
        <v>202501006</v>
      </c>
      <c r="C94" s="5" t="str">
        <f>"2025010404"</f>
        <v>2025010404</v>
      </c>
      <c r="D94" s="8" t="s">
        <v>156</v>
      </c>
      <c r="E94" s="8" t="s">
        <v>157</v>
      </c>
      <c r="F94" s="6">
        <v>55.93</v>
      </c>
    </row>
    <row r="95" spans="1:6">
      <c r="A95" s="5">
        <v>94</v>
      </c>
      <c r="B95" s="5" t="str">
        <f t="shared" si="5"/>
        <v>202501006</v>
      </c>
      <c r="C95" s="5" t="str">
        <f>"2025010315"</f>
        <v>2025010315</v>
      </c>
      <c r="D95" s="8" t="s">
        <v>158</v>
      </c>
      <c r="E95" s="8" t="s">
        <v>159</v>
      </c>
      <c r="F95" s="6">
        <v>53.57</v>
      </c>
    </row>
    <row r="96" spans="1:6">
      <c r="A96" s="5">
        <v>95</v>
      </c>
      <c r="B96" s="5" t="str">
        <f t="shared" si="5"/>
        <v>202501006</v>
      </c>
      <c r="C96" s="5" t="str">
        <f>"2025010314"</f>
        <v>2025010314</v>
      </c>
      <c r="D96" s="8" t="s">
        <v>160</v>
      </c>
      <c r="E96" s="8" t="s">
        <v>161</v>
      </c>
      <c r="F96" s="6">
        <v>52.34</v>
      </c>
    </row>
    <row r="97" spans="1:6">
      <c r="A97" s="5">
        <v>96</v>
      </c>
      <c r="B97" s="5" t="str">
        <f t="shared" si="5"/>
        <v>202501006</v>
      </c>
      <c r="C97" s="5" t="str">
        <f>"2025010403"</f>
        <v>2025010403</v>
      </c>
      <c r="D97" s="8" t="s">
        <v>162</v>
      </c>
      <c r="E97" s="8" t="s">
        <v>163</v>
      </c>
      <c r="F97" s="6">
        <v>52.1</v>
      </c>
    </row>
    <row r="98" spans="1:6">
      <c r="A98" s="5">
        <v>97</v>
      </c>
      <c r="B98" s="5" t="str">
        <f t="shared" si="5"/>
        <v>202501006</v>
      </c>
      <c r="C98" s="5" t="str">
        <f>"2025010410"</f>
        <v>2025010410</v>
      </c>
      <c r="D98" s="8" t="s">
        <v>164</v>
      </c>
      <c r="E98" s="8" t="s">
        <v>165</v>
      </c>
      <c r="F98" s="6">
        <v>50.63</v>
      </c>
    </row>
    <row r="99" spans="1:6">
      <c r="A99" s="5">
        <v>98</v>
      </c>
      <c r="B99" s="5" t="str">
        <f t="shared" si="5"/>
        <v>202501006</v>
      </c>
      <c r="C99" s="5" t="str">
        <f>"2025010402"</f>
        <v>2025010402</v>
      </c>
      <c r="D99" s="8" t="s">
        <v>166</v>
      </c>
      <c r="E99" s="8" t="s">
        <v>167</v>
      </c>
      <c r="F99" s="6">
        <v>47.88</v>
      </c>
    </row>
    <row r="100" spans="1:6">
      <c r="A100" s="5">
        <v>99</v>
      </c>
      <c r="B100" s="5" t="str">
        <f t="shared" si="5"/>
        <v>202501006</v>
      </c>
      <c r="C100" s="5" t="str">
        <f>"2025010316"</f>
        <v>2025010316</v>
      </c>
      <c r="D100" s="7" t="s">
        <v>30</v>
      </c>
      <c r="E100" s="7" t="s">
        <v>30</v>
      </c>
      <c r="F100" s="7" t="s">
        <v>30</v>
      </c>
    </row>
    <row r="101" spans="1:6">
      <c r="A101" s="5">
        <v>100</v>
      </c>
      <c r="B101" s="5" t="str">
        <f t="shared" si="5"/>
        <v>202501006</v>
      </c>
      <c r="C101" s="5" t="str">
        <f>"2025010322"</f>
        <v>2025010322</v>
      </c>
      <c r="D101" s="7" t="s">
        <v>30</v>
      </c>
      <c r="E101" s="7" t="s">
        <v>30</v>
      </c>
      <c r="F101" s="7" t="s">
        <v>30</v>
      </c>
    </row>
    <row r="102" spans="1:6">
      <c r="A102" s="5">
        <v>101</v>
      </c>
      <c r="B102" s="5" t="str">
        <f t="shared" si="5"/>
        <v>202501006</v>
      </c>
      <c r="C102" s="5" t="str">
        <f>"2025010325"</f>
        <v>2025010325</v>
      </c>
      <c r="D102" s="7" t="s">
        <v>30</v>
      </c>
      <c r="E102" s="7" t="s">
        <v>30</v>
      </c>
      <c r="F102" s="7" t="s">
        <v>30</v>
      </c>
    </row>
    <row r="103" spans="1:6">
      <c r="A103" s="5">
        <v>102</v>
      </c>
      <c r="B103" s="5" t="str">
        <f t="shared" si="5"/>
        <v>202501006</v>
      </c>
      <c r="C103" s="5" t="str">
        <f>"2025010327"</f>
        <v>2025010327</v>
      </c>
      <c r="D103" s="7" t="s">
        <v>30</v>
      </c>
      <c r="E103" s="7" t="s">
        <v>30</v>
      </c>
      <c r="F103" s="7" t="s">
        <v>30</v>
      </c>
    </row>
    <row r="104" spans="1:6">
      <c r="A104" s="5">
        <v>103</v>
      </c>
      <c r="B104" s="5" t="str">
        <f t="shared" si="5"/>
        <v>202501006</v>
      </c>
      <c r="C104" s="5" t="str">
        <f>"2025010328"</f>
        <v>2025010328</v>
      </c>
      <c r="D104" s="7" t="s">
        <v>30</v>
      </c>
      <c r="E104" s="7" t="s">
        <v>30</v>
      </c>
      <c r="F104" s="7" t="s">
        <v>30</v>
      </c>
    </row>
    <row r="105" spans="1:6">
      <c r="A105" s="5">
        <v>104</v>
      </c>
      <c r="B105" s="5" t="str">
        <f t="shared" si="5"/>
        <v>202501006</v>
      </c>
      <c r="C105" s="5" t="str">
        <f>"2025010330"</f>
        <v>2025010330</v>
      </c>
      <c r="D105" s="7" t="s">
        <v>30</v>
      </c>
      <c r="E105" s="7" t="s">
        <v>30</v>
      </c>
      <c r="F105" s="7" t="s">
        <v>30</v>
      </c>
    </row>
    <row r="106" spans="1:6">
      <c r="A106" s="5">
        <v>105</v>
      </c>
      <c r="B106" s="5" t="str">
        <f t="shared" si="5"/>
        <v>202501006</v>
      </c>
      <c r="C106" s="5" t="str">
        <f>"2025010406"</f>
        <v>2025010406</v>
      </c>
      <c r="D106" s="7" t="s">
        <v>30</v>
      </c>
      <c r="E106" s="7" t="s">
        <v>30</v>
      </c>
      <c r="F106" s="7" t="s">
        <v>30</v>
      </c>
    </row>
    <row r="107" spans="1:6">
      <c r="A107" s="5">
        <v>106</v>
      </c>
      <c r="B107" s="5" t="str">
        <f t="shared" si="5"/>
        <v>202501006</v>
      </c>
      <c r="C107" s="5" t="str">
        <f>"2025010407"</f>
        <v>2025010407</v>
      </c>
      <c r="D107" s="7" t="s">
        <v>30</v>
      </c>
      <c r="E107" s="7" t="s">
        <v>30</v>
      </c>
      <c r="F107" s="7" t="s">
        <v>30</v>
      </c>
    </row>
    <row r="108" spans="1:6">
      <c r="A108" s="5">
        <v>107</v>
      </c>
      <c r="B108" s="5" t="str">
        <f t="shared" si="5"/>
        <v>202501006</v>
      </c>
      <c r="C108" s="5" t="str">
        <f>"2025010412"</f>
        <v>2025010412</v>
      </c>
      <c r="D108" s="7" t="s">
        <v>30</v>
      </c>
      <c r="E108" s="7" t="s">
        <v>30</v>
      </c>
      <c r="F108" s="7" t="s">
        <v>30</v>
      </c>
    </row>
    <row r="109" spans="1:6">
      <c r="A109" s="5">
        <v>108</v>
      </c>
      <c r="B109" s="5" t="str">
        <f t="shared" si="5"/>
        <v>202501006</v>
      </c>
      <c r="C109" s="5" t="str">
        <f>"2025010418"</f>
        <v>2025010418</v>
      </c>
      <c r="D109" s="7" t="s">
        <v>30</v>
      </c>
      <c r="E109" s="7" t="s">
        <v>30</v>
      </c>
      <c r="F109" s="7" t="s">
        <v>30</v>
      </c>
    </row>
    <row r="110" spans="1:6">
      <c r="A110" s="5">
        <v>109</v>
      </c>
      <c r="B110" s="5" t="str">
        <f t="shared" si="5"/>
        <v>202501006</v>
      </c>
      <c r="C110" s="5" t="str">
        <f>"2025010419"</f>
        <v>2025010419</v>
      </c>
      <c r="D110" s="7" t="s">
        <v>30</v>
      </c>
      <c r="E110" s="7" t="s">
        <v>30</v>
      </c>
      <c r="F110" s="7" t="s">
        <v>30</v>
      </c>
    </row>
    <row r="111" spans="1:6">
      <c r="A111" s="5">
        <v>110</v>
      </c>
      <c r="B111" s="5" t="str">
        <f t="shared" ref="B111:B133" si="6">"202502007"</f>
        <v>202502007</v>
      </c>
      <c r="C111" s="5" t="str">
        <f>"2025010503"</f>
        <v>2025010503</v>
      </c>
      <c r="D111" s="8" t="s">
        <v>168</v>
      </c>
      <c r="E111" s="8" t="s">
        <v>169</v>
      </c>
      <c r="F111" s="6">
        <v>70.43</v>
      </c>
    </row>
    <row r="112" spans="1:6">
      <c r="A112" s="5">
        <v>111</v>
      </c>
      <c r="B112" s="5" t="str">
        <f t="shared" si="6"/>
        <v>202502007</v>
      </c>
      <c r="C112" s="5" t="str">
        <f>"2025010421"</f>
        <v>2025010421</v>
      </c>
      <c r="D112" s="8" t="s">
        <v>170</v>
      </c>
      <c r="E112" s="8" t="s">
        <v>171</v>
      </c>
      <c r="F112" s="6">
        <v>69.38</v>
      </c>
    </row>
    <row r="113" spans="1:6">
      <c r="A113" s="5">
        <v>112</v>
      </c>
      <c r="B113" s="5" t="str">
        <f t="shared" si="6"/>
        <v>202502007</v>
      </c>
      <c r="C113" s="5" t="str">
        <f>"2025010510"</f>
        <v>2025010510</v>
      </c>
      <c r="D113" s="8" t="s">
        <v>172</v>
      </c>
      <c r="E113" s="8" t="s">
        <v>145</v>
      </c>
      <c r="F113" s="6">
        <v>67.22</v>
      </c>
    </row>
    <row r="114" spans="1:6">
      <c r="A114" s="5">
        <v>113</v>
      </c>
      <c r="B114" s="5" t="str">
        <f t="shared" si="6"/>
        <v>202502007</v>
      </c>
      <c r="C114" s="5" t="str">
        <f>"2025010511"</f>
        <v>2025010511</v>
      </c>
      <c r="D114" s="8" t="s">
        <v>173</v>
      </c>
      <c r="E114" s="8" t="s">
        <v>33</v>
      </c>
      <c r="F114" s="6">
        <v>66.77</v>
      </c>
    </row>
    <row r="115" spans="1:6">
      <c r="A115" s="5">
        <v>114</v>
      </c>
      <c r="B115" s="5" t="str">
        <f t="shared" si="6"/>
        <v>202502007</v>
      </c>
      <c r="C115" s="5" t="str">
        <f>"2025010428"</f>
        <v>2025010428</v>
      </c>
      <c r="D115" s="8" t="s">
        <v>174</v>
      </c>
      <c r="E115" s="8" t="s">
        <v>175</v>
      </c>
      <c r="F115" s="6">
        <v>66.43</v>
      </c>
    </row>
    <row r="116" spans="1:6">
      <c r="A116" s="5">
        <v>115</v>
      </c>
      <c r="B116" s="5" t="str">
        <f t="shared" si="6"/>
        <v>202502007</v>
      </c>
      <c r="C116" s="5" t="str">
        <f>"2025010423"</f>
        <v>2025010423</v>
      </c>
      <c r="D116" s="8" t="s">
        <v>176</v>
      </c>
      <c r="E116" s="8" t="s">
        <v>177</v>
      </c>
      <c r="F116" s="6">
        <v>65.12</v>
      </c>
    </row>
    <row r="117" spans="1:6">
      <c r="A117" s="5">
        <v>116</v>
      </c>
      <c r="B117" s="5" t="str">
        <f t="shared" si="6"/>
        <v>202502007</v>
      </c>
      <c r="C117" s="5" t="str">
        <f>"2025010425"</f>
        <v>2025010425</v>
      </c>
      <c r="D117" s="8" t="s">
        <v>178</v>
      </c>
      <c r="E117" s="8" t="s">
        <v>79</v>
      </c>
      <c r="F117" s="6">
        <v>64.95</v>
      </c>
    </row>
    <row r="118" spans="1:6">
      <c r="A118" s="5">
        <v>117</v>
      </c>
      <c r="B118" s="5" t="str">
        <f t="shared" si="6"/>
        <v>202502007</v>
      </c>
      <c r="C118" s="5" t="str">
        <f>"2025010506"</f>
        <v>2025010506</v>
      </c>
      <c r="D118" s="8" t="s">
        <v>179</v>
      </c>
      <c r="E118" s="8" t="s">
        <v>180</v>
      </c>
      <c r="F118" s="6">
        <v>64.67</v>
      </c>
    </row>
    <row r="119" spans="1:6">
      <c r="A119" s="5">
        <v>118</v>
      </c>
      <c r="B119" s="5" t="str">
        <f t="shared" si="6"/>
        <v>202502007</v>
      </c>
      <c r="C119" s="5" t="str">
        <f>"2025010507"</f>
        <v>2025010507</v>
      </c>
      <c r="D119" s="8" t="s">
        <v>104</v>
      </c>
      <c r="E119" s="8" t="s">
        <v>181</v>
      </c>
      <c r="F119" s="6">
        <v>63.27</v>
      </c>
    </row>
    <row r="120" spans="1:6">
      <c r="A120" s="5">
        <v>119</v>
      </c>
      <c r="B120" s="5" t="str">
        <f t="shared" si="6"/>
        <v>202502007</v>
      </c>
      <c r="C120" s="5" t="str">
        <f>"2025010509"</f>
        <v>2025010509</v>
      </c>
      <c r="D120" s="8" t="s">
        <v>182</v>
      </c>
      <c r="E120" s="8" t="s">
        <v>183</v>
      </c>
      <c r="F120" s="6">
        <v>62.4</v>
      </c>
    </row>
    <row r="121" spans="1:6">
      <c r="A121" s="5">
        <v>120</v>
      </c>
      <c r="B121" s="5" t="str">
        <f t="shared" si="6"/>
        <v>202502007</v>
      </c>
      <c r="C121" s="5" t="str">
        <f>"2025010502"</f>
        <v>2025010502</v>
      </c>
      <c r="D121" s="8" t="s">
        <v>184</v>
      </c>
      <c r="E121" s="8" t="s">
        <v>185</v>
      </c>
      <c r="F121" s="6">
        <v>60.52</v>
      </c>
    </row>
    <row r="122" spans="1:6">
      <c r="A122" s="5">
        <v>121</v>
      </c>
      <c r="B122" s="5" t="str">
        <f t="shared" si="6"/>
        <v>202502007</v>
      </c>
      <c r="C122" s="5" t="str">
        <f>"2025010426"</f>
        <v>2025010426</v>
      </c>
      <c r="D122" s="8" t="s">
        <v>186</v>
      </c>
      <c r="E122" s="8" t="s">
        <v>187</v>
      </c>
      <c r="F122" s="6">
        <v>57.94</v>
      </c>
    </row>
    <row r="123" spans="1:6">
      <c r="A123" s="5">
        <v>122</v>
      </c>
      <c r="B123" s="5" t="str">
        <f t="shared" si="6"/>
        <v>202502007</v>
      </c>
      <c r="C123" s="5" t="str">
        <f>"2025010427"</f>
        <v>2025010427</v>
      </c>
      <c r="D123" s="8" t="s">
        <v>188</v>
      </c>
      <c r="E123" s="8" t="s">
        <v>189</v>
      </c>
      <c r="F123" s="6">
        <v>57.92</v>
      </c>
    </row>
    <row r="124" spans="1:6">
      <c r="A124" s="5">
        <v>123</v>
      </c>
      <c r="B124" s="5" t="str">
        <f t="shared" si="6"/>
        <v>202502007</v>
      </c>
      <c r="C124" s="5" t="str">
        <f>"2025010430"</f>
        <v>2025010430</v>
      </c>
      <c r="D124" s="8" t="s">
        <v>190</v>
      </c>
      <c r="E124" s="8" t="s">
        <v>191</v>
      </c>
      <c r="F124" s="6">
        <v>52.17</v>
      </c>
    </row>
    <row r="125" spans="1:6">
      <c r="A125" s="5">
        <v>124</v>
      </c>
      <c r="B125" s="5" t="str">
        <f t="shared" si="6"/>
        <v>202502007</v>
      </c>
      <c r="C125" s="5" t="str">
        <f>"2025010501"</f>
        <v>2025010501</v>
      </c>
      <c r="D125" s="8" t="s">
        <v>192</v>
      </c>
      <c r="E125" s="8" t="s">
        <v>193</v>
      </c>
      <c r="F125" s="6">
        <v>48.93</v>
      </c>
    </row>
    <row r="126" spans="1:6">
      <c r="A126" s="5">
        <v>125</v>
      </c>
      <c r="B126" s="5" t="str">
        <f t="shared" si="6"/>
        <v>202502007</v>
      </c>
      <c r="C126" s="5" t="str">
        <f>"2025010505"</f>
        <v>2025010505</v>
      </c>
      <c r="D126" s="8" t="s">
        <v>194</v>
      </c>
      <c r="E126" s="8" t="s">
        <v>195</v>
      </c>
      <c r="F126" s="6">
        <v>44.07</v>
      </c>
    </row>
    <row r="127" spans="1:6">
      <c r="A127" s="5">
        <v>126</v>
      </c>
      <c r="B127" s="5" t="str">
        <f t="shared" si="6"/>
        <v>202502007</v>
      </c>
      <c r="C127" s="5" t="str">
        <f>"2025010420"</f>
        <v>2025010420</v>
      </c>
      <c r="D127" s="7" t="s">
        <v>30</v>
      </c>
      <c r="E127" s="7" t="s">
        <v>30</v>
      </c>
      <c r="F127" s="7" t="s">
        <v>30</v>
      </c>
    </row>
    <row r="128" spans="1:6">
      <c r="A128" s="5">
        <v>127</v>
      </c>
      <c r="B128" s="5" t="str">
        <f t="shared" si="6"/>
        <v>202502007</v>
      </c>
      <c r="C128" s="5" t="str">
        <f>"2025010422"</f>
        <v>2025010422</v>
      </c>
      <c r="D128" s="7" t="s">
        <v>30</v>
      </c>
      <c r="E128" s="7" t="s">
        <v>30</v>
      </c>
      <c r="F128" s="7" t="s">
        <v>30</v>
      </c>
    </row>
    <row r="129" spans="1:6">
      <c r="A129" s="5">
        <v>128</v>
      </c>
      <c r="B129" s="5" t="str">
        <f t="shared" si="6"/>
        <v>202502007</v>
      </c>
      <c r="C129" s="5" t="str">
        <f>"2025010424"</f>
        <v>2025010424</v>
      </c>
      <c r="D129" s="7" t="s">
        <v>30</v>
      </c>
      <c r="E129" s="7" t="s">
        <v>30</v>
      </c>
      <c r="F129" s="7" t="s">
        <v>30</v>
      </c>
    </row>
    <row r="130" spans="1:6">
      <c r="A130" s="5">
        <v>129</v>
      </c>
      <c r="B130" s="5" t="str">
        <f t="shared" si="6"/>
        <v>202502007</v>
      </c>
      <c r="C130" s="5" t="str">
        <f>"2025010429"</f>
        <v>2025010429</v>
      </c>
      <c r="D130" s="7" t="s">
        <v>30</v>
      </c>
      <c r="E130" s="7" t="s">
        <v>30</v>
      </c>
      <c r="F130" s="7" t="s">
        <v>30</v>
      </c>
    </row>
    <row r="131" spans="1:6">
      <c r="A131" s="5">
        <v>130</v>
      </c>
      <c r="B131" s="5" t="str">
        <f t="shared" si="6"/>
        <v>202502007</v>
      </c>
      <c r="C131" s="5" t="str">
        <f>"2025010504"</f>
        <v>2025010504</v>
      </c>
      <c r="D131" s="7" t="s">
        <v>30</v>
      </c>
      <c r="E131" s="7" t="s">
        <v>30</v>
      </c>
      <c r="F131" s="7" t="s">
        <v>30</v>
      </c>
    </row>
    <row r="132" spans="1:6">
      <c r="A132" s="5">
        <v>131</v>
      </c>
      <c r="B132" s="5" t="str">
        <f t="shared" si="6"/>
        <v>202502007</v>
      </c>
      <c r="C132" s="5" t="str">
        <f>"2025010508"</f>
        <v>2025010508</v>
      </c>
      <c r="D132" s="7" t="s">
        <v>30</v>
      </c>
      <c r="E132" s="7" t="s">
        <v>30</v>
      </c>
      <c r="F132" s="7" t="s">
        <v>30</v>
      </c>
    </row>
    <row r="133" spans="1:6">
      <c r="A133" s="5">
        <v>132</v>
      </c>
      <c r="B133" s="5" t="str">
        <f t="shared" si="6"/>
        <v>202502007</v>
      </c>
      <c r="C133" s="5" t="str">
        <f>"2025010512"</f>
        <v>2025010512</v>
      </c>
      <c r="D133" s="7" t="s">
        <v>30</v>
      </c>
      <c r="E133" s="7" t="s">
        <v>30</v>
      </c>
      <c r="F133" s="7" t="s">
        <v>30</v>
      </c>
    </row>
    <row r="134" spans="1:6">
      <c r="A134" s="5">
        <v>133</v>
      </c>
      <c r="B134" s="5" t="str">
        <f>"202502008"</f>
        <v>202502008</v>
      </c>
      <c r="C134" s="5" t="str">
        <f>"2025010513"</f>
        <v>2025010513</v>
      </c>
      <c r="D134" s="8" t="s">
        <v>196</v>
      </c>
      <c r="E134" s="8" t="s">
        <v>125</v>
      </c>
      <c r="F134" s="6">
        <v>69.83</v>
      </c>
    </row>
    <row r="135" spans="1:6">
      <c r="A135" s="5">
        <v>134</v>
      </c>
      <c r="B135" s="5" t="str">
        <f>"202502008"</f>
        <v>202502008</v>
      </c>
      <c r="C135" s="5" t="str">
        <f>"2025010517"</f>
        <v>2025010517</v>
      </c>
      <c r="D135" s="8" t="s">
        <v>197</v>
      </c>
      <c r="E135" s="8" t="s">
        <v>198</v>
      </c>
      <c r="F135" s="6">
        <v>64.74</v>
      </c>
    </row>
    <row r="136" spans="1:6">
      <c r="A136" s="5">
        <v>135</v>
      </c>
      <c r="B136" s="5" t="str">
        <f>"202502008"</f>
        <v>202502008</v>
      </c>
      <c r="C136" s="5" t="str">
        <f>"2025010514"</f>
        <v>2025010514</v>
      </c>
      <c r="D136" s="8" t="s">
        <v>199</v>
      </c>
      <c r="E136" s="8" t="s">
        <v>111</v>
      </c>
      <c r="F136" s="6">
        <v>63.86</v>
      </c>
    </row>
    <row r="137" spans="1:6">
      <c r="A137" s="5">
        <v>136</v>
      </c>
      <c r="B137" s="5" t="str">
        <f>"202502008"</f>
        <v>202502008</v>
      </c>
      <c r="C137" s="5" t="str">
        <f>"2025010515"</f>
        <v>2025010515</v>
      </c>
      <c r="D137" s="8" t="s">
        <v>200</v>
      </c>
      <c r="E137" s="8" t="s">
        <v>201</v>
      </c>
      <c r="F137" s="6">
        <v>51.4</v>
      </c>
    </row>
    <row r="138" spans="1:6">
      <c r="A138" s="5">
        <v>137</v>
      </c>
      <c r="B138" s="5" t="str">
        <f>"202502008"</f>
        <v>202502008</v>
      </c>
      <c r="C138" s="5" t="str">
        <f>"2025010516"</f>
        <v>2025010516</v>
      </c>
      <c r="D138" s="7" t="s">
        <v>30</v>
      </c>
      <c r="E138" s="7" t="s">
        <v>30</v>
      </c>
      <c r="F138" s="7" t="s">
        <v>30</v>
      </c>
    </row>
    <row r="139" spans="1:6">
      <c r="A139" s="5">
        <v>138</v>
      </c>
      <c r="B139" s="5" t="str">
        <f t="shared" ref="B139:B144" si="7">"202502009"</f>
        <v>202502009</v>
      </c>
      <c r="C139" s="5" t="str">
        <f>"2025010518"</f>
        <v>2025010518</v>
      </c>
      <c r="D139" s="8" t="s">
        <v>11</v>
      </c>
      <c r="E139" s="8" t="s">
        <v>202</v>
      </c>
      <c r="F139" s="6">
        <v>70.1</v>
      </c>
    </row>
    <row r="140" spans="1:6">
      <c r="A140" s="5">
        <v>139</v>
      </c>
      <c r="B140" s="5" t="str">
        <f t="shared" si="7"/>
        <v>202502009</v>
      </c>
      <c r="C140" s="5" t="str">
        <f>"2025010522"</f>
        <v>2025010522</v>
      </c>
      <c r="D140" s="8" t="s">
        <v>203</v>
      </c>
      <c r="E140" s="8" t="s">
        <v>204</v>
      </c>
      <c r="F140" s="6">
        <v>66.34</v>
      </c>
    </row>
    <row r="141" spans="1:6">
      <c r="A141" s="5">
        <v>140</v>
      </c>
      <c r="B141" s="5" t="str">
        <f t="shared" si="7"/>
        <v>202502009</v>
      </c>
      <c r="C141" s="5" t="str">
        <f>"2025010521"</f>
        <v>2025010521</v>
      </c>
      <c r="D141" s="8" t="s">
        <v>205</v>
      </c>
      <c r="E141" s="8" t="s">
        <v>206</v>
      </c>
      <c r="F141" s="6">
        <v>62.12</v>
      </c>
    </row>
    <row r="142" spans="1:6">
      <c r="A142" s="5">
        <v>141</v>
      </c>
      <c r="B142" s="5" t="str">
        <f t="shared" si="7"/>
        <v>202502009</v>
      </c>
      <c r="C142" s="5" t="str">
        <f>"2025010519"</f>
        <v>2025010519</v>
      </c>
      <c r="D142" s="7" t="s">
        <v>30</v>
      </c>
      <c r="E142" s="7" t="s">
        <v>30</v>
      </c>
      <c r="F142" s="7" t="s">
        <v>30</v>
      </c>
    </row>
    <row r="143" spans="1:6">
      <c r="A143" s="5">
        <v>142</v>
      </c>
      <c r="B143" s="5" t="str">
        <f t="shared" si="7"/>
        <v>202502009</v>
      </c>
      <c r="C143" s="5" t="str">
        <f>"2025010520"</f>
        <v>2025010520</v>
      </c>
      <c r="D143" s="7" t="s">
        <v>30</v>
      </c>
      <c r="E143" s="7" t="s">
        <v>30</v>
      </c>
      <c r="F143" s="7" t="s">
        <v>30</v>
      </c>
    </row>
    <row r="144" spans="1:6">
      <c r="A144" s="5">
        <v>143</v>
      </c>
      <c r="B144" s="5" t="str">
        <f t="shared" si="7"/>
        <v>202502009</v>
      </c>
      <c r="C144" s="5" t="str">
        <f>"2025010523"</f>
        <v>2025010523</v>
      </c>
      <c r="D144" s="7" t="s">
        <v>30</v>
      </c>
      <c r="E144" s="7" t="s">
        <v>30</v>
      </c>
      <c r="F144" s="7" t="s">
        <v>30</v>
      </c>
    </row>
    <row r="145" spans="1:6">
      <c r="A145" s="5">
        <v>144</v>
      </c>
      <c r="B145" s="5" t="str">
        <f t="shared" ref="B145:B181" si="8">"202502010"</f>
        <v>202502010</v>
      </c>
      <c r="C145" s="5" t="str">
        <f>"2025010524"</f>
        <v>2025010524</v>
      </c>
      <c r="D145" s="8" t="s">
        <v>207</v>
      </c>
      <c r="E145" s="8" t="s">
        <v>208</v>
      </c>
      <c r="F145" s="6">
        <v>70.17</v>
      </c>
    </row>
    <row r="146" spans="1:6">
      <c r="A146" s="5">
        <v>145</v>
      </c>
      <c r="B146" s="5" t="str">
        <f t="shared" si="8"/>
        <v>202502010</v>
      </c>
      <c r="C146" s="5" t="str">
        <f>"2025010530"</f>
        <v>2025010530</v>
      </c>
      <c r="D146" s="8" t="s">
        <v>48</v>
      </c>
      <c r="E146" s="8" t="s">
        <v>209</v>
      </c>
      <c r="F146" s="6">
        <v>67.57</v>
      </c>
    </row>
    <row r="147" spans="1:6">
      <c r="A147" s="5">
        <v>146</v>
      </c>
      <c r="B147" s="5" t="str">
        <f t="shared" si="8"/>
        <v>202502010</v>
      </c>
      <c r="C147" s="5" t="str">
        <f>"2025010526"</f>
        <v>2025010526</v>
      </c>
      <c r="D147" s="8" t="s">
        <v>210</v>
      </c>
      <c r="E147" s="8" t="s">
        <v>211</v>
      </c>
      <c r="F147" s="6">
        <v>65.98</v>
      </c>
    </row>
    <row r="148" spans="1:6">
      <c r="A148" s="5">
        <v>147</v>
      </c>
      <c r="B148" s="5" t="str">
        <f t="shared" si="8"/>
        <v>202502010</v>
      </c>
      <c r="C148" s="5" t="str">
        <f>"2025010627"</f>
        <v>2025010627</v>
      </c>
      <c r="D148" s="8" t="s">
        <v>212</v>
      </c>
      <c r="E148" s="8" t="s">
        <v>86</v>
      </c>
      <c r="F148" s="6">
        <v>65.81</v>
      </c>
    </row>
    <row r="149" spans="1:6">
      <c r="A149" s="5">
        <v>148</v>
      </c>
      <c r="B149" s="5" t="str">
        <f t="shared" si="8"/>
        <v>202502010</v>
      </c>
      <c r="C149" s="5" t="str">
        <f>"2025010613"</f>
        <v>2025010613</v>
      </c>
      <c r="D149" s="8" t="s">
        <v>213</v>
      </c>
      <c r="E149" s="8" t="s">
        <v>142</v>
      </c>
      <c r="F149" s="6">
        <v>65.46</v>
      </c>
    </row>
    <row r="150" spans="1:6">
      <c r="A150" s="5">
        <v>149</v>
      </c>
      <c r="B150" s="5" t="str">
        <f t="shared" si="8"/>
        <v>202502010</v>
      </c>
      <c r="C150" s="5" t="str">
        <f>"2025010626"</f>
        <v>2025010626</v>
      </c>
      <c r="D150" s="8" t="s">
        <v>214</v>
      </c>
      <c r="E150" s="8" t="s">
        <v>15</v>
      </c>
      <c r="F150" s="6">
        <v>65.12</v>
      </c>
    </row>
    <row r="151" spans="1:6">
      <c r="A151" s="5">
        <v>150</v>
      </c>
      <c r="B151" s="5" t="str">
        <f t="shared" si="8"/>
        <v>202502010</v>
      </c>
      <c r="C151" s="5" t="str">
        <f>"2025010617"</f>
        <v>2025010617</v>
      </c>
      <c r="D151" s="8" t="s">
        <v>215</v>
      </c>
      <c r="E151" s="8" t="s">
        <v>171</v>
      </c>
      <c r="F151" s="6">
        <v>65.1</v>
      </c>
    </row>
    <row r="152" spans="1:6">
      <c r="A152" s="5">
        <v>151</v>
      </c>
      <c r="B152" s="5" t="str">
        <f t="shared" si="8"/>
        <v>202502010</v>
      </c>
      <c r="C152" s="5" t="str">
        <f>"2025010605"</f>
        <v>2025010605</v>
      </c>
      <c r="D152" s="8" t="s">
        <v>216</v>
      </c>
      <c r="E152" s="8" t="s">
        <v>217</v>
      </c>
      <c r="F152" s="6">
        <v>65.04</v>
      </c>
    </row>
    <row r="153" spans="1:6">
      <c r="A153" s="5">
        <v>152</v>
      </c>
      <c r="B153" s="5" t="str">
        <f t="shared" si="8"/>
        <v>202502010</v>
      </c>
      <c r="C153" s="5" t="str">
        <f>"2025010525"</f>
        <v>2025010525</v>
      </c>
      <c r="D153" s="8" t="s">
        <v>218</v>
      </c>
      <c r="E153" s="8" t="s">
        <v>151</v>
      </c>
      <c r="F153" s="6">
        <v>64.17</v>
      </c>
    </row>
    <row r="154" spans="1:6">
      <c r="A154" s="5">
        <v>153</v>
      </c>
      <c r="B154" s="5" t="str">
        <f t="shared" si="8"/>
        <v>202502010</v>
      </c>
      <c r="C154" s="5" t="str">
        <f>"2025010528"</f>
        <v>2025010528</v>
      </c>
      <c r="D154" s="8" t="s">
        <v>176</v>
      </c>
      <c r="E154" s="8" t="s">
        <v>62</v>
      </c>
      <c r="F154" s="6">
        <v>63.17</v>
      </c>
    </row>
    <row r="155" spans="1:6">
      <c r="A155" s="5">
        <v>154</v>
      </c>
      <c r="B155" s="5" t="str">
        <f t="shared" si="8"/>
        <v>202502010</v>
      </c>
      <c r="C155" s="5" t="str">
        <f>"2025010610"</f>
        <v>2025010610</v>
      </c>
      <c r="D155" s="8" t="s">
        <v>219</v>
      </c>
      <c r="E155" s="8" t="s">
        <v>107</v>
      </c>
      <c r="F155" s="6">
        <v>62.65</v>
      </c>
    </row>
    <row r="156" spans="1:6">
      <c r="A156" s="5">
        <v>155</v>
      </c>
      <c r="B156" s="5" t="str">
        <f t="shared" si="8"/>
        <v>202502010</v>
      </c>
      <c r="C156" s="5" t="str">
        <f>"2025010629"</f>
        <v>2025010629</v>
      </c>
      <c r="D156" s="8" t="s">
        <v>220</v>
      </c>
      <c r="E156" s="8" t="s">
        <v>221</v>
      </c>
      <c r="F156" s="6">
        <v>61.86</v>
      </c>
    </row>
    <row r="157" spans="1:6">
      <c r="A157" s="5">
        <v>156</v>
      </c>
      <c r="B157" s="5" t="str">
        <f t="shared" si="8"/>
        <v>202502010</v>
      </c>
      <c r="C157" s="5" t="str">
        <f>"2025010615"</f>
        <v>2025010615</v>
      </c>
      <c r="D157" s="8" t="s">
        <v>222</v>
      </c>
      <c r="E157" s="8" t="s">
        <v>185</v>
      </c>
      <c r="F157" s="6">
        <v>61.49</v>
      </c>
    </row>
    <row r="158" spans="1:6">
      <c r="A158" s="5">
        <v>157</v>
      </c>
      <c r="B158" s="5" t="str">
        <f t="shared" si="8"/>
        <v>202502010</v>
      </c>
      <c r="C158" s="5" t="str">
        <f>"2025010611"</f>
        <v>2025010611</v>
      </c>
      <c r="D158" s="8" t="s">
        <v>223</v>
      </c>
      <c r="E158" s="8" t="s">
        <v>224</v>
      </c>
      <c r="F158" s="6">
        <v>61.48</v>
      </c>
    </row>
    <row r="159" spans="1:6">
      <c r="A159" s="5">
        <v>158</v>
      </c>
      <c r="B159" s="5" t="str">
        <f t="shared" si="8"/>
        <v>202502010</v>
      </c>
      <c r="C159" s="5" t="str">
        <f>"2025010603"</f>
        <v>2025010603</v>
      </c>
      <c r="D159" s="8" t="s">
        <v>225</v>
      </c>
      <c r="E159" s="8" t="s">
        <v>226</v>
      </c>
      <c r="F159" s="6">
        <v>61.36</v>
      </c>
    </row>
    <row r="160" spans="1:6">
      <c r="A160" s="5">
        <v>159</v>
      </c>
      <c r="B160" s="5" t="str">
        <f t="shared" si="8"/>
        <v>202502010</v>
      </c>
      <c r="C160" s="5" t="str">
        <f>"2025010618"</f>
        <v>2025010618</v>
      </c>
      <c r="D160" s="8" t="s">
        <v>227</v>
      </c>
      <c r="E160" s="8" t="s">
        <v>85</v>
      </c>
      <c r="F160" s="6">
        <v>60.93</v>
      </c>
    </row>
    <row r="161" spans="1:6">
      <c r="A161" s="5">
        <v>160</v>
      </c>
      <c r="B161" s="5" t="str">
        <f t="shared" si="8"/>
        <v>202502010</v>
      </c>
      <c r="C161" s="5" t="str">
        <f>"2025010616"</f>
        <v>2025010616</v>
      </c>
      <c r="D161" s="8" t="s">
        <v>228</v>
      </c>
      <c r="E161" s="8" t="s">
        <v>181</v>
      </c>
      <c r="F161" s="6">
        <v>58.91</v>
      </c>
    </row>
    <row r="162" spans="1:6">
      <c r="A162" s="5">
        <v>161</v>
      </c>
      <c r="B162" s="5" t="str">
        <f t="shared" si="8"/>
        <v>202502010</v>
      </c>
      <c r="C162" s="5" t="str">
        <f>"2025010527"</f>
        <v>2025010527</v>
      </c>
      <c r="D162" s="8" t="s">
        <v>229</v>
      </c>
      <c r="E162" s="8" t="s">
        <v>230</v>
      </c>
      <c r="F162" s="6">
        <v>58.75</v>
      </c>
    </row>
    <row r="163" spans="1:6">
      <c r="A163" s="5">
        <v>162</v>
      </c>
      <c r="B163" s="5" t="str">
        <f t="shared" si="8"/>
        <v>202502010</v>
      </c>
      <c r="C163" s="5" t="str">
        <f>"2025010623"</f>
        <v>2025010623</v>
      </c>
      <c r="D163" s="8" t="s">
        <v>231</v>
      </c>
      <c r="E163" s="8" t="s">
        <v>232</v>
      </c>
      <c r="F163" s="6">
        <v>58.41</v>
      </c>
    </row>
    <row r="164" spans="1:6">
      <c r="A164" s="5">
        <v>163</v>
      </c>
      <c r="B164" s="5" t="str">
        <f t="shared" si="8"/>
        <v>202502010</v>
      </c>
      <c r="C164" s="5" t="str">
        <f>"2025010621"</f>
        <v>2025010621</v>
      </c>
      <c r="D164" s="8" t="s">
        <v>129</v>
      </c>
      <c r="E164" s="8" t="s">
        <v>224</v>
      </c>
      <c r="F164" s="6">
        <v>58.15</v>
      </c>
    </row>
    <row r="165" spans="1:6">
      <c r="A165" s="5">
        <v>164</v>
      </c>
      <c r="B165" s="5" t="str">
        <f t="shared" si="8"/>
        <v>202502010</v>
      </c>
      <c r="C165" s="5" t="str">
        <f>"2025010601"</f>
        <v>2025010601</v>
      </c>
      <c r="D165" s="8" t="s">
        <v>233</v>
      </c>
      <c r="E165" s="8" t="s">
        <v>49</v>
      </c>
      <c r="F165" s="6">
        <v>58.12</v>
      </c>
    </row>
    <row r="166" spans="1:6">
      <c r="A166" s="5">
        <v>165</v>
      </c>
      <c r="B166" s="5" t="str">
        <f t="shared" si="8"/>
        <v>202502010</v>
      </c>
      <c r="C166" s="5" t="str">
        <f>"2025010602"</f>
        <v>2025010602</v>
      </c>
      <c r="D166" s="8" t="s">
        <v>131</v>
      </c>
      <c r="E166" s="8" t="s">
        <v>234</v>
      </c>
      <c r="F166" s="6">
        <v>56.25</v>
      </c>
    </row>
    <row r="167" spans="1:6">
      <c r="A167" s="5">
        <v>166</v>
      </c>
      <c r="B167" s="5" t="str">
        <f t="shared" si="8"/>
        <v>202502010</v>
      </c>
      <c r="C167" s="5" t="str">
        <f>"2025010620"</f>
        <v>2025010620</v>
      </c>
      <c r="D167" s="8" t="s">
        <v>235</v>
      </c>
      <c r="E167" s="8" t="s">
        <v>236</v>
      </c>
      <c r="F167" s="6">
        <v>50.32</v>
      </c>
    </row>
    <row r="168" spans="1:6">
      <c r="A168" s="5">
        <v>167</v>
      </c>
      <c r="B168" s="5" t="str">
        <f t="shared" si="8"/>
        <v>202502010</v>
      </c>
      <c r="C168" s="5" t="str">
        <f>"2025010607"</f>
        <v>2025010607</v>
      </c>
      <c r="D168" s="8" t="s">
        <v>237</v>
      </c>
      <c r="E168" s="8" t="s">
        <v>238</v>
      </c>
      <c r="F168" s="6">
        <v>47.09</v>
      </c>
    </row>
    <row r="169" spans="1:6">
      <c r="A169" s="5">
        <v>168</v>
      </c>
      <c r="B169" s="5" t="str">
        <f t="shared" si="8"/>
        <v>202502010</v>
      </c>
      <c r="C169" s="5" t="str">
        <f>"2025010529"</f>
        <v>2025010529</v>
      </c>
      <c r="D169" s="7" t="s">
        <v>30</v>
      </c>
      <c r="E169" s="7" t="s">
        <v>30</v>
      </c>
      <c r="F169" s="7" t="s">
        <v>30</v>
      </c>
    </row>
    <row r="170" spans="1:6">
      <c r="A170" s="5">
        <v>169</v>
      </c>
      <c r="B170" s="5" t="str">
        <f t="shared" si="8"/>
        <v>202502010</v>
      </c>
      <c r="C170" s="5" t="str">
        <f>"2025010604"</f>
        <v>2025010604</v>
      </c>
      <c r="D170" s="7" t="s">
        <v>30</v>
      </c>
      <c r="E170" s="7" t="s">
        <v>30</v>
      </c>
      <c r="F170" s="7" t="s">
        <v>30</v>
      </c>
    </row>
    <row r="171" spans="1:6">
      <c r="A171" s="5">
        <v>170</v>
      </c>
      <c r="B171" s="5" t="str">
        <f t="shared" si="8"/>
        <v>202502010</v>
      </c>
      <c r="C171" s="5" t="str">
        <f>"2025010606"</f>
        <v>2025010606</v>
      </c>
      <c r="D171" s="7" t="s">
        <v>30</v>
      </c>
      <c r="E171" s="7" t="s">
        <v>30</v>
      </c>
      <c r="F171" s="7" t="s">
        <v>30</v>
      </c>
    </row>
    <row r="172" spans="1:6">
      <c r="A172" s="5">
        <v>171</v>
      </c>
      <c r="B172" s="5" t="str">
        <f t="shared" si="8"/>
        <v>202502010</v>
      </c>
      <c r="C172" s="5" t="str">
        <f>"2025010608"</f>
        <v>2025010608</v>
      </c>
      <c r="D172" s="7" t="s">
        <v>30</v>
      </c>
      <c r="E172" s="7" t="s">
        <v>30</v>
      </c>
      <c r="F172" s="7" t="s">
        <v>30</v>
      </c>
    </row>
    <row r="173" spans="1:6">
      <c r="A173" s="5">
        <v>172</v>
      </c>
      <c r="B173" s="5" t="str">
        <f t="shared" si="8"/>
        <v>202502010</v>
      </c>
      <c r="C173" s="5" t="str">
        <f>"2025010609"</f>
        <v>2025010609</v>
      </c>
      <c r="D173" s="7" t="s">
        <v>30</v>
      </c>
      <c r="E173" s="7" t="s">
        <v>30</v>
      </c>
      <c r="F173" s="7" t="s">
        <v>30</v>
      </c>
    </row>
    <row r="174" spans="1:6">
      <c r="A174" s="5">
        <v>173</v>
      </c>
      <c r="B174" s="5" t="str">
        <f t="shared" si="8"/>
        <v>202502010</v>
      </c>
      <c r="C174" s="5" t="str">
        <f>"2025010612"</f>
        <v>2025010612</v>
      </c>
      <c r="D174" s="7" t="s">
        <v>30</v>
      </c>
      <c r="E174" s="7" t="s">
        <v>30</v>
      </c>
      <c r="F174" s="7" t="s">
        <v>30</v>
      </c>
    </row>
    <row r="175" spans="1:6">
      <c r="A175" s="5">
        <v>174</v>
      </c>
      <c r="B175" s="5" t="str">
        <f t="shared" si="8"/>
        <v>202502010</v>
      </c>
      <c r="C175" s="5" t="str">
        <f>"2025010614"</f>
        <v>2025010614</v>
      </c>
      <c r="D175" s="7" t="s">
        <v>30</v>
      </c>
      <c r="E175" s="7" t="s">
        <v>30</v>
      </c>
      <c r="F175" s="7" t="s">
        <v>30</v>
      </c>
    </row>
    <row r="176" spans="1:6">
      <c r="A176" s="5">
        <v>175</v>
      </c>
      <c r="B176" s="5" t="str">
        <f t="shared" si="8"/>
        <v>202502010</v>
      </c>
      <c r="C176" s="5" t="str">
        <f>"2025010619"</f>
        <v>2025010619</v>
      </c>
      <c r="D176" s="7" t="s">
        <v>30</v>
      </c>
      <c r="E176" s="7" t="s">
        <v>30</v>
      </c>
      <c r="F176" s="7" t="s">
        <v>30</v>
      </c>
    </row>
    <row r="177" spans="1:6">
      <c r="A177" s="5">
        <v>176</v>
      </c>
      <c r="B177" s="5" t="str">
        <f t="shared" si="8"/>
        <v>202502010</v>
      </c>
      <c r="C177" s="5" t="str">
        <f>"2025010622"</f>
        <v>2025010622</v>
      </c>
      <c r="D177" s="7" t="s">
        <v>30</v>
      </c>
      <c r="E177" s="7" t="s">
        <v>30</v>
      </c>
      <c r="F177" s="7" t="s">
        <v>30</v>
      </c>
    </row>
    <row r="178" spans="1:6">
      <c r="A178" s="5">
        <v>177</v>
      </c>
      <c r="B178" s="5" t="str">
        <f t="shared" si="8"/>
        <v>202502010</v>
      </c>
      <c r="C178" s="5" t="str">
        <f>"2025010624"</f>
        <v>2025010624</v>
      </c>
      <c r="D178" s="7" t="s">
        <v>30</v>
      </c>
      <c r="E178" s="7" t="s">
        <v>30</v>
      </c>
      <c r="F178" s="7" t="s">
        <v>30</v>
      </c>
    </row>
    <row r="179" spans="1:6">
      <c r="A179" s="5">
        <v>178</v>
      </c>
      <c r="B179" s="5" t="str">
        <f t="shared" si="8"/>
        <v>202502010</v>
      </c>
      <c r="C179" s="5" t="str">
        <f>"2025010625"</f>
        <v>2025010625</v>
      </c>
      <c r="D179" s="7" t="s">
        <v>30</v>
      </c>
      <c r="E179" s="7" t="s">
        <v>30</v>
      </c>
      <c r="F179" s="7" t="s">
        <v>30</v>
      </c>
    </row>
    <row r="180" spans="1:6">
      <c r="A180" s="5">
        <v>179</v>
      </c>
      <c r="B180" s="5" t="str">
        <f t="shared" si="8"/>
        <v>202502010</v>
      </c>
      <c r="C180" s="5" t="str">
        <f>"2025010628"</f>
        <v>2025010628</v>
      </c>
      <c r="D180" s="7" t="s">
        <v>30</v>
      </c>
      <c r="E180" s="7" t="s">
        <v>30</v>
      </c>
      <c r="F180" s="7" t="s">
        <v>30</v>
      </c>
    </row>
    <row r="181" spans="1:6">
      <c r="A181" s="5">
        <v>180</v>
      </c>
      <c r="B181" s="5" t="str">
        <f t="shared" si="8"/>
        <v>202502010</v>
      </c>
      <c r="C181" s="5" t="str">
        <f>"2025010630"</f>
        <v>2025010630</v>
      </c>
      <c r="D181" s="7" t="s">
        <v>30</v>
      </c>
      <c r="E181" s="7" t="s">
        <v>30</v>
      </c>
      <c r="F181" s="7" t="s">
        <v>30</v>
      </c>
    </row>
    <row r="182" spans="1:6">
      <c r="A182" s="5">
        <v>181</v>
      </c>
      <c r="B182" s="5" t="str">
        <f t="shared" ref="B182:B187" si="9">"202502012"</f>
        <v>202502012</v>
      </c>
      <c r="C182" s="5" t="str">
        <f>"2025010704"</f>
        <v>2025010704</v>
      </c>
      <c r="D182" s="8" t="s">
        <v>239</v>
      </c>
      <c r="E182" s="8" t="s">
        <v>240</v>
      </c>
      <c r="F182" s="6">
        <v>75.59</v>
      </c>
    </row>
    <row r="183" spans="1:6">
      <c r="A183" s="5">
        <v>182</v>
      </c>
      <c r="B183" s="5" t="str">
        <f t="shared" si="9"/>
        <v>202502012</v>
      </c>
      <c r="C183" s="5" t="str">
        <f>"2025010703"</f>
        <v>2025010703</v>
      </c>
      <c r="D183" s="8" t="s">
        <v>241</v>
      </c>
      <c r="E183" s="8" t="s">
        <v>242</v>
      </c>
      <c r="F183" s="6">
        <v>73.32</v>
      </c>
    </row>
    <row r="184" spans="1:6">
      <c r="A184" s="5">
        <v>183</v>
      </c>
      <c r="B184" s="5" t="str">
        <f t="shared" si="9"/>
        <v>202502012</v>
      </c>
      <c r="C184" s="5" t="str">
        <f>"2025010705"</f>
        <v>2025010705</v>
      </c>
      <c r="D184" s="8" t="s">
        <v>243</v>
      </c>
      <c r="E184" s="8" t="s">
        <v>244</v>
      </c>
      <c r="F184" s="6">
        <v>70.46</v>
      </c>
    </row>
    <row r="185" spans="1:6">
      <c r="A185" s="5">
        <v>184</v>
      </c>
      <c r="B185" s="5" t="str">
        <f t="shared" si="9"/>
        <v>202502012</v>
      </c>
      <c r="C185" s="5" t="str">
        <f>"2025010702"</f>
        <v>2025010702</v>
      </c>
      <c r="D185" s="8" t="s">
        <v>245</v>
      </c>
      <c r="E185" s="8" t="s">
        <v>175</v>
      </c>
      <c r="F185" s="6">
        <v>66.19</v>
      </c>
    </row>
    <row r="186" spans="1:6">
      <c r="A186" s="5">
        <v>185</v>
      </c>
      <c r="B186" s="5" t="str">
        <f t="shared" si="9"/>
        <v>202502012</v>
      </c>
      <c r="C186" s="5" t="str">
        <f>"2025010706"</f>
        <v>2025010706</v>
      </c>
      <c r="D186" s="8" t="s">
        <v>246</v>
      </c>
      <c r="E186" s="8" t="s">
        <v>217</v>
      </c>
      <c r="F186" s="6">
        <v>63.91</v>
      </c>
    </row>
    <row r="187" spans="1:6">
      <c r="A187" s="5">
        <v>186</v>
      </c>
      <c r="B187" s="5" t="str">
        <f t="shared" si="9"/>
        <v>202502012</v>
      </c>
      <c r="C187" s="5" t="str">
        <f>"2025010701"</f>
        <v>2025010701</v>
      </c>
      <c r="D187" s="8" t="s">
        <v>247</v>
      </c>
      <c r="E187" s="8" t="s">
        <v>17</v>
      </c>
      <c r="F187" s="6">
        <v>63.7</v>
      </c>
    </row>
    <row r="188" spans="1:6">
      <c r="A188" s="5">
        <v>187</v>
      </c>
      <c r="B188" s="5" t="str">
        <f t="shared" ref="B188:B207" si="10">"202502013"</f>
        <v>202502013</v>
      </c>
      <c r="C188" s="5" t="str">
        <f>"2025010716"</f>
        <v>2025010716</v>
      </c>
      <c r="D188" s="8" t="s">
        <v>248</v>
      </c>
      <c r="E188" s="8" t="s">
        <v>249</v>
      </c>
      <c r="F188" s="6">
        <v>73.07</v>
      </c>
    </row>
    <row r="189" spans="1:6">
      <c r="A189" s="5">
        <v>188</v>
      </c>
      <c r="B189" s="5" t="str">
        <f t="shared" si="10"/>
        <v>202502013</v>
      </c>
      <c r="C189" s="5" t="str">
        <f>"2025010711"</f>
        <v>2025010711</v>
      </c>
      <c r="D189" s="8" t="s">
        <v>250</v>
      </c>
      <c r="E189" s="8" t="s">
        <v>125</v>
      </c>
      <c r="F189" s="6">
        <v>69.68</v>
      </c>
    </row>
    <row r="190" spans="1:6">
      <c r="A190" s="5">
        <v>189</v>
      </c>
      <c r="B190" s="5" t="str">
        <f t="shared" si="10"/>
        <v>202502013</v>
      </c>
      <c r="C190" s="5" t="str">
        <f>"2025010708"</f>
        <v>2025010708</v>
      </c>
      <c r="D190" s="8" t="s">
        <v>251</v>
      </c>
      <c r="E190" s="8" t="s">
        <v>252</v>
      </c>
      <c r="F190" s="6">
        <v>67.38</v>
      </c>
    </row>
    <row r="191" spans="1:6">
      <c r="A191" s="5">
        <v>190</v>
      </c>
      <c r="B191" s="5" t="str">
        <f t="shared" si="10"/>
        <v>202502013</v>
      </c>
      <c r="C191" s="5" t="str">
        <f>"2025010718"</f>
        <v>2025010718</v>
      </c>
      <c r="D191" s="8" t="s">
        <v>253</v>
      </c>
      <c r="E191" s="8" t="s">
        <v>254</v>
      </c>
      <c r="F191" s="6">
        <v>67.28</v>
      </c>
    </row>
    <row r="192" spans="1:6">
      <c r="A192" s="5">
        <v>191</v>
      </c>
      <c r="B192" s="5" t="str">
        <f t="shared" si="10"/>
        <v>202502013</v>
      </c>
      <c r="C192" s="5" t="str">
        <f>"2025010725"</f>
        <v>2025010725</v>
      </c>
      <c r="D192" s="8" t="s">
        <v>255</v>
      </c>
      <c r="E192" s="8" t="s">
        <v>183</v>
      </c>
      <c r="F192" s="6">
        <v>64.64</v>
      </c>
    </row>
    <row r="193" spans="1:6">
      <c r="A193" s="5">
        <v>192</v>
      </c>
      <c r="B193" s="5" t="str">
        <f t="shared" si="10"/>
        <v>202502013</v>
      </c>
      <c r="C193" s="5" t="str">
        <f>"2025010721"</f>
        <v>2025010721</v>
      </c>
      <c r="D193" s="8" t="s">
        <v>256</v>
      </c>
      <c r="E193" s="8" t="s">
        <v>83</v>
      </c>
      <c r="F193" s="6">
        <v>63.42</v>
      </c>
    </row>
    <row r="194" spans="1:6">
      <c r="A194" s="5">
        <v>193</v>
      </c>
      <c r="B194" s="5" t="str">
        <f t="shared" si="10"/>
        <v>202502013</v>
      </c>
      <c r="C194" s="5" t="str">
        <f>"2025010707"</f>
        <v>2025010707</v>
      </c>
      <c r="D194" s="8" t="s">
        <v>257</v>
      </c>
      <c r="E194" s="8" t="s">
        <v>258</v>
      </c>
      <c r="F194" s="6">
        <v>62.41</v>
      </c>
    </row>
    <row r="195" spans="1:6">
      <c r="A195" s="5">
        <v>194</v>
      </c>
      <c r="B195" s="5" t="str">
        <f t="shared" si="10"/>
        <v>202502013</v>
      </c>
      <c r="C195" s="5" t="str">
        <f>"2025010709"</f>
        <v>2025010709</v>
      </c>
      <c r="D195" s="7" t="s">
        <v>30</v>
      </c>
      <c r="E195" s="7" t="s">
        <v>30</v>
      </c>
      <c r="F195" s="7" t="s">
        <v>30</v>
      </c>
    </row>
    <row r="196" spans="1:6">
      <c r="A196" s="5">
        <v>195</v>
      </c>
      <c r="B196" s="5" t="str">
        <f t="shared" si="10"/>
        <v>202502013</v>
      </c>
      <c r="C196" s="5" t="str">
        <f>"2025010710"</f>
        <v>2025010710</v>
      </c>
      <c r="D196" s="7" t="s">
        <v>30</v>
      </c>
      <c r="E196" s="7" t="s">
        <v>30</v>
      </c>
      <c r="F196" s="7" t="s">
        <v>30</v>
      </c>
    </row>
    <row r="197" spans="1:6">
      <c r="A197" s="5">
        <v>196</v>
      </c>
      <c r="B197" s="5" t="str">
        <f t="shared" si="10"/>
        <v>202502013</v>
      </c>
      <c r="C197" s="5" t="str">
        <f>"2025010712"</f>
        <v>2025010712</v>
      </c>
      <c r="D197" s="7" t="s">
        <v>30</v>
      </c>
      <c r="E197" s="7" t="s">
        <v>30</v>
      </c>
      <c r="F197" s="7" t="s">
        <v>30</v>
      </c>
    </row>
    <row r="198" spans="1:6">
      <c r="A198" s="5">
        <v>197</v>
      </c>
      <c r="B198" s="5" t="str">
        <f t="shared" si="10"/>
        <v>202502013</v>
      </c>
      <c r="C198" s="5" t="str">
        <f>"2025010713"</f>
        <v>2025010713</v>
      </c>
      <c r="D198" s="7" t="s">
        <v>30</v>
      </c>
      <c r="E198" s="7" t="s">
        <v>30</v>
      </c>
      <c r="F198" s="7" t="s">
        <v>30</v>
      </c>
    </row>
    <row r="199" spans="1:6">
      <c r="A199" s="5">
        <v>198</v>
      </c>
      <c r="B199" s="5" t="str">
        <f t="shared" si="10"/>
        <v>202502013</v>
      </c>
      <c r="C199" s="5" t="str">
        <f>"2025010714"</f>
        <v>2025010714</v>
      </c>
      <c r="D199" s="7" t="s">
        <v>30</v>
      </c>
      <c r="E199" s="7" t="s">
        <v>30</v>
      </c>
      <c r="F199" s="7" t="s">
        <v>30</v>
      </c>
    </row>
    <row r="200" spans="1:6">
      <c r="A200" s="5">
        <v>199</v>
      </c>
      <c r="B200" s="5" t="str">
        <f t="shared" si="10"/>
        <v>202502013</v>
      </c>
      <c r="C200" s="5" t="str">
        <f>"2025010715"</f>
        <v>2025010715</v>
      </c>
      <c r="D200" s="7" t="s">
        <v>30</v>
      </c>
      <c r="E200" s="7" t="s">
        <v>30</v>
      </c>
      <c r="F200" s="7" t="s">
        <v>30</v>
      </c>
    </row>
    <row r="201" spans="1:6">
      <c r="A201" s="5">
        <v>200</v>
      </c>
      <c r="B201" s="5" t="str">
        <f t="shared" si="10"/>
        <v>202502013</v>
      </c>
      <c r="C201" s="5" t="str">
        <f>"2025010717"</f>
        <v>2025010717</v>
      </c>
      <c r="D201" s="7" t="s">
        <v>30</v>
      </c>
      <c r="E201" s="7" t="s">
        <v>30</v>
      </c>
      <c r="F201" s="7" t="s">
        <v>30</v>
      </c>
    </row>
    <row r="202" spans="1:6">
      <c r="A202" s="5">
        <v>201</v>
      </c>
      <c r="B202" s="5" t="str">
        <f t="shared" si="10"/>
        <v>202502013</v>
      </c>
      <c r="C202" s="5" t="str">
        <f>"2025010719"</f>
        <v>2025010719</v>
      </c>
      <c r="D202" s="7" t="s">
        <v>30</v>
      </c>
      <c r="E202" s="7" t="s">
        <v>30</v>
      </c>
      <c r="F202" s="7" t="s">
        <v>30</v>
      </c>
    </row>
    <row r="203" spans="1:6">
      <c r="A203" s="5">
        <v>202</v>
      </c>
      <c r="B203" s="5" t="str">
        <f t="shared" si="10"/>
        <v>202502013</v>
      </c>
      <c r="C203" s="5" t="str">
        <f>"2025010720"</f>
        <v>2025010720</v>
      </c>
      <c r="D203" s="7" t="s">
        <v>30</v>
      </c>
      <c r="E203" s="7" t="s">
        <v>30</v>
      </c>
      <c r="F203" s="7" t="s">
        <v>30</v>
      </c>
    </row>
    <row r="204" spans="1:6">
      <c r="A204" s="5">
        <v>203</v>
      </c>
      <c r="B204" s="5" t="str">
        <f t="shared" si="10"/>
        <v>202502013</v>
      </c>
      <c r="C204" s="5" t="str">
        <f>"2025010722"</f>
        <v>2025010722</v>
      </c>
      <c r="D204" s="7" t="s">
        <v>30</v>
      </c>
      <c r="E204" s="7" t="s">
        <v>30</v>
      </c>
      <c r="F204" s="7" t="s">
        <v>30</v>
      </c>
    </row>
    <row r="205" spans="1:6">
      <c r="A205" s="5">
        <v>204</v>
      </c>
      <c r="B205" s="5" t="str">
        <f t="shared" si="10"/>
        <v>202502013</v>
      </c>
      <c r="C205" s="5" t="str">
        <f>"2025010723"</f>
        <v>2025010723</v>
      </c>
      <c r="D205" s="7" t="s">
        <v>30</v>
      </c>
      <c r="E205" s="7" t="s">
        <v>30</v>
      </c>
      <c r="F205" s="7" t="s">
        <v>30</v>
      </c>
    </row>
    <row r="206" spans="1:6">
      <c r="A206" s="5">
        <v>205</v>
      </c>
      <c r="B206" s="5" t="str">
        <f t="shared" si="10"/>
        <v>202502013</v>
      </c>
      <c r="C206" s="5" t="str">
        <f>"2025010724"</f>
        <v>2025010724</v>
      </c>
      <c r="D206" s="7" t="s">
        <v>30</v>
      </c>
      <c r="E206" s="7" t="s">
        <v>30</v>
      </c>
      <c r="F206" s="7" t="s">
        <v>30</v>
      </c>
    </row>
    <row r="207" spans="1:6">
      <c r="A207" s="5">
        <v>206</v>
      </c>
      <c r="B207" s="5" t="str">
        <f t="shared" si="10"/>
        <v>202502013</v>
      </c>
      <c r="C207" s="5" t="str">
        <f>"2025010726"</f>
        <v>2025010726</v>
      </c>
      <c r="D207" s="7" t="s">
        <v>30</v>
      </c>
      <c r="E207" s="7" t="s">
        <v>30</v>
      </c>
      <c r="F207" s="7" t="s">
        <v>30</v>
      </c>
    </row>
    <row r="208" spans="1:6">
      <c r="A208" s="5">
        <v>207</v>
      </c>
      <c r="B208" s="5" t="str">
        <f t="shared" ref="B208:B239" si="11">"202503014"</f>
        <v>202503014</v>
      </c>
      <c r="C208" s="5" t="str">
        <f>"2025010920"</f>
        <v>2025010920</v>
      </c>
      <c r="D208" s="5">
        <v>79.72</v>
      </c>
      <c r="E208" s="5">
        <v>84.5</v>
      </c>
      <c r="F208" s="6">
        <v>82.11</v>
      </c>
    </row>
    <row r="209" spans="1:6">
      <c r="A209" s="5">
        <v>208</v>
      </c>
      <c r="B209" s="5" t="str">
        <f t="shared" si="11"/>
        <v>202503014</v>
      </c>
      <c r="C209" s="5" t="str">
        <f>"2025011123"</f>
        <v>2025011123</v>
      </c>
      <c r="D209" s="8" t="s">
        <v>259</v>
      </c>
      <c r="E209" s="8" t="s">
        <v>260</v>
      </c>
      <c r="F209" s="6">
        <v>81.45</v>
      </c>
    </row>
    <row r="210" spans="1:6">
      <c r="A210" s="5">
        <v>209</v>
      </c>
      <c r="B210" s="5" t="str">
        <f t="shared" si="11"/>
        <v>202503014</v>
      </c>
      <c r="C210" s="5" t="str">
        <f>"2025011318"</f>
        <v>2025011318</v>
      </c>
      <c r="D210" s="8" t="s">
        <v>261</v>
      </c>
      <c r="E210" s="8" t="s">
        <v>262</v>
      </c>
      <c r="F210" s="6">
        <v>76.73</v>
      </c>
    </row>
    <row r="211" spans="1:6">
      <c r="A211" s="5">
        <v>210</v>
      </c>
      <c r="B211" s="5" t="str">
        <f t="shared" si="11"/>
        <v>202503014</v>
      </c>
      <c r="C211" s="5" t="str">
        <f>"2025011111"</f>
        <v>2025011111</v>
      </c>
      <c r="D211" s="8" t="s">
        <v>263</v>
      </c>
      <c r="E211" s="8" t="s">
        <v>264</v>
      </c>
      <c r="F211" s="6">
        <v>75.79</v>
      </c>
    </row>
    <row r="212" spans="1:6">
      <c r="A212" s="5">
        <v>211</v>
      </c>
      <c r="B212" s="5" t="str">
        <f t="shared" si="11"/>
        <v>202503014</v>
      </c>
      <c r="C212" s="5" t="str">
        <f>"2025010729"</f>
        <v>2025010729</v>
      </c>
      <c r="D212" s="8" t="s">
        <v>239</v>
      </c>
      <c r="E212" s="8" t="s">
        <v>265</v>
      </c>
      <c r="F212" s="6">
        <v>74.89</v>
      </c>
    </row>
    <row r="213" spans="1:6">
      <c r="A213" s="5">
        <v>212</v>
      </c>
      <c r="B213" s="5" t="str">
        <f t="shared" si="11"/>
        <v>202503014</v>
      </c>
      <c r="C213" s="5" t="str">
        <f>"2025011223"</f>
        <v>2025011223</v>
      </c>
      <c r="D213" s="8" t="s">
        <v>266</v>
      </c>
      <c r="E213" s="8" t="s">
        <v>260</v>
      </c>
      <c r="F213" s="6">
        <v>74.67</v>
      </c>
    </row>
    <row r="214" spans="1:6">
      <c r="A214" s="5">
        <v>213</v>
      </c>
      <c r="B214" s="5" t="str">
        <f t="shared" si="11"/>
        <v>202503014</v>
      </c>
      <c r="C214" s="5" t="str">
        <f>"2025010824"</f>
        <v>2025010824</v>
      </c>
      <c r="D214" s="8" t="s">
        <v>267</v>
      </c>
      <c r="E214" s="8" t="s">
        <v>268</v>
      </c>
      <c r="F214" s="6">
        <v>74.41</v>
      </c>
    </row>
    <row r="215" spans="1:6">
      <c r="A215" s="5">
        <v>214</v>
      </c>
      <c r="B215" s="5" t="str">
        <f t="shared" si="11"/>
        <v>202503014</v>
      </c>
      <c r="C215" s="5" t="str">
        <f>"2025011316"</f>
        <v>2025011316</v>
      </c>
      <c r="D215" s="8" t="s">
        <v>269</v>
      </c>
      <c r="E215" s="8" t="s">
        <v>270</v>
      </c>
      <c r="F215" s="6">
        <v>74.26</v>
      </c>
    </row>
    <row r="216" spans="1:6">
      <c r="A216" s="5">
        <v>215</v>
      </c>
      <c r="B216" s="5" t="str">
        <f t="shared" si="11"/>
        <v>202503014</v>
      </c>
      <c r="C216" s="5" t="str">
        <f>"2025011324"</f>
        <v>2025011324</v>
      </c>
      <c r="D216" s="8" t="s">
        <v>68</v>
      </c>
      <c r="E216" s="8" t="s">
        <v>53</v>
      </c>
      <c r="F216" s="6">
        <v>74.17</v>
      </c>
    </row>
    <row r="217" spans="1:6">
      <c r="A217" s="5">
        <v>216</v>
      </c>
      <c r="B217" s="5" t="str">
        <f t="shared" si="11"/>
        <v>202503014</v>
      </c>
      <c r="C217" s="5" t="str">
        <f>"2025011001"</f>
        <v>2025011001</v>
      </c>
      <c r="D217" s="8" t="s">
        <v>271</v>
      </c>
      <c r="E217" s="8" t="s">
        <v>272</v>
      </c>
      <c r="F217" s="6">
        <v>73.58</v>
      </c>
    </row>
    <row r="218" spans="1:6">
      <c r="A218" s="5">
        <v>217</v>
      </c>
      <c r="B218" s="5" t="str">
        <f t="shared" si="11"/>
        <v>202503014</v>
      </c>
      <c r="C218" s="5" t="str">
        <f>"2025010809"</f>
        <v>2025010809</v>
      </c>
      <c r="D218" s="8" t="s">
        <v>273</v>
      </c>
      <c r="E218" s="8" t="s">
        <v>274</v>
      </c>
      <c r="F218" s="6">
        <v>72.97</v>
      </c>
    </row>
    <row r="219" spans="1:6">
      <c r="A219" s="5">
        <v>218</v>
      </c>
      <c r="B219" s="5" t="str">
        <f t="shared" si="11"/>
        <v>202503014</v>
      </c>
      <c r="C219" s="5" t="str">
        <f>"2025011327"</f>
        <v>2025011327</v>
      </c>
      <c r="D219" s="8" t="s">
        <v>275</v>
      </c>
      <c r="E219" s="8" t="s">
        <v>276</v>
      </c>
      <c r="F219" s="6">
        <v>72.63</v>
      </c>
    </row>
    <row r="220" spans="1:6">
      <c r="A220" s="5">
        <v>219</v>
      </c>
      <c r="B220" s="5" t="str">
        <f t="shared" si="11"/>
        <v>202503014</v>
      </c>
      <c r="C220" s="5" t="str">
        <f>"2025011220"</f>
        <v>2025011220</v>
      </c>
      <c r="D220" s="8" t="s">
        <v>277</v>
      </c>
      <c r="E220" s="8" t="s">
        <v>126</v>
      </c>
      <c r="F220" s="6">
        <v>72.47</v>
      </c>
    </row>
    <row r="221" spans="1:6">
      <c r="A221" s="5">
        <v>220</v>
      </c>
      <c r="B221" s="5" t="str">
        <f t="shared" si="11"/>
        <v>202503014</v>
      </c>
      <c r="C221" s="5" t="str">
        <f>"2025011302"</f>
        <v>2025011302</v>
      </c>
      <c r="D221" s="8" t="s">
        <v>253</v>
      </c>
      <c r="E221" s="8" t="s">
        <v>278</v>
      </c>
      <c r="F221" s="6">
        <v>72.33</v>
      </c>
    </row>
    <row r="222" spans="1:6">
      <c r="A222" s="5">
        <v>221</v>
      </c>
      <c r="B222" s="5" t="str">
        <f t="shared" si="11"/>
        <v>202503014</v>
      </c>
      <c r="C222" s="5" t="str">
        <f>"2025010807"</f>
        <v>2025010807</v>
      </c>
      <c r="D222" s="8" t="s">
        <v>279</v>
      </c>
      <c r="E222" s="8" t="s">
        <v>109</v>
      </c>
      <c r="F222" s="6">
        <v>72.02</v>
      </c>
    </row>
    <row r="223" spans="1:6">
      <c r="A223" s="5">
        <v>222</v>
      </c>
      <c r="B223" s="5" t="str">
        <f t="shared" si="11"/>
        <v>202503014</v>
      </c>
      <c r="C223" s="5" t="str">
        <f>"2025010927"</f>
        <v>2025010927</v>
      </c>
      <c r="D223" s="8" t="s">
        <v>280</v>
      </c>
      <c r="E223" s="8" t="s">
        <v>281</v>
      </c>
      <c r="F223" s="6">
        <v>71.97</v>
      </c>
    </row>
    <row r="224" spans="1:6">
      <c r="A224" s="5">
        <v>223</v>
      </c>
      <c r="B224" s="5" t="str">
        <f t="shared" si="11"/>
        <v>202503014</v>
      </c>
      <c r="C224" s="5" t="str">
        <f>"2025011008"</f>
        <v>2025011008</v>
      </c>
      <c r="D224" s="8" t="s">
        <v>282</v>
      </c>
      <c r="E224" s="8" t="s">
        <v>283</v>
      </c>
      <c r="F224" s="6">
        <v>71.78</v>
      </c>
    </row>
    <row r="225" spans="1:6">
      <c r="A225" s="5">
        <v>224</v>
      </c>
      <c r="B225" s="5" t="str">
        <f t="shared" si="11"/>
        <v>202503014</v>
      </c>
      <c r="C225" s="5" t="str">
        <f>"2025011304"</f>
        <v>2025011304</v>
      </c>
      <c r="D225" s="8" t="s">
        <v>284</v>
      </c>
      <c r="E225" s="8" t="s">
        <v>285</v>
      </c>
      <c r="F225" s="6">
        <v>71.72</v>
      </c>
    </row>
    <row r="226" spans="1:6">
      <c r="A226" s="5">
        <v>225</v>
      </c>
      <c r="B226" s="5" t="str">
        <f t="shared" si="11"/>
        <v>202503014</v>
      </c>
      <c r="C226" s="5" t="str">
        <f>"2025011130"</f>
        <v>2025011130</v>
      </c>
      <c r="D226" s="8" t="s">
        <v>286</v>
      </c>
      <c r="E226" s="8" t="s">
        <v>211</v>
      </c>
      <c r="F226" s="6">
        <v>71.54</v>
      </c>
    </row>
    <row r="227" spans="1:6">
      <c r="A227" s="5">
        <v>226</v>
      </c>
      <c r="B227" s="5" t="str">
        <f t="shared" si="11"/>
        <v>202503014</v>
      </c>
      <c r="C227" s="5" t="str">
        <f>"2025010813"</f>
        <v>2025010813</v>
      </c>
      <c r="D227" s="8" t="s">
        <v>32</v>
      </c>
      <c r="E227" s="8" t="s">
        <v>287</v>
      </c>
      <c r="F227" s="6">
        <v>71.3</v>
      </c>
    </row>
    <row r="228" spans="1:6">
      <c r="A228" s="5">
        <v>227</v>
      </c>
      <c r="B228" s="5" t="str">
        <f t="shared" si="11"/>
        <v>202503014</v>
      </c>
      <c r="C228" s="5" t="str">
        <f>"2025011122"</f>
        <v>2025011122</v>
      </c>
      <c r="D228" s="8" t="s">
        <v>288</v>
      </c>
      <c r="E228" s="8" t="s">
        <v>75</v>
      </c>
      <c r="F228" s="6">
        <v>71.12</v>
      </c>
    </row>
    <row r="229" spans="1:6">
      <c r="A229" s="5">
        <v>228</v>
      </c>
      <c r="B229" s="5" t="str">
        <f t="shared" si="11"/>
        <v>202503014</v>
      </c>
      <c r="C229" s="5" t="str">
        <f>"2025010811"</f>
        <v>2025010811</v>
      </c>
      <c r="D229" s="8" t="s">
        <v>174</v>
      </c>
      <c r="E229" s="8" t="s">
        <v>55</v>
      </c>
      <c r="F229" s="6">
        <v>71.08</v>
      </c>
    </row>
    <row r="230" spans="1:6">
      <c r="A230" s="5">
        <v>229</v>
      </c>
      <c r="B230" s="5" t="str">
        <f t="shared" si="11"/>
        <v>202503014</v>
      </c>
      <c r="C230" s="5" t="str">
        <f>"2025011315"</f>
        <v>2025011315</v>
      </c>
      <c r="D230" s="8" t="s">
        <v>289</v>
      </c>
      <c r="E230" s="8" t="s">
        <v>290</v>
      </c>
      <c r="F230" s="6">
        <v>71.04</v>
      </c>
    </row>
    <row r="231" spans="1:6">
      <c r="A231" s="5">
        <v>230</v>
      </c>
      <c r="B231" s="5" t="str">
        <f t="shared" si="11"/>
        <v>202503014</v>
      </c>
      <c r="C231" s="5" t="str">
        <f>"2025010815"</f>
        <v>2025010815</v>
      </c>
      <c r="D231" s="8" t="s">
        <v>214</v>
      </c>
      <c r="E231" s="8" t="s">
        <v>291</v>
      </c>
      <c r="F231" s="6">
        <v>70.97</v>
      </c>
    </row>
    <row r="232" spans="1:6">
      <c r="A232" s="5">
        <v>231</v>
      </c>
      <c r="B232" s="5" t="str">
        <f t="shared" si="11"/>
        <v>202503014</v>
      </c>
      <c r="C232" s="5" t="str">
        <f>"2025010828"</f>
        <v>2025010828</v>
      </c>
      <c r="D232" s="8" t="s">
        <v>59</v>
      </c>
      <c r="E232" s="8" t="s">
        <v>169</v>
      </c>
      <c r="F232" s="6">
        <v>70.71</v>
      </c>
    </row>
    <row r="233" spans="1:6">
      <c r="A233" s="5">
        <v>232</v>
      </c>
      <c r="B233" s="5" t="str">
        <f t="shared" si="11"/>
        <v>202503014</v>
      </c>
      <c r="C233" s="5" t="str">
        <f>"2025010922"</f>
        <v>2025010922</v>
      </c>
      <c r="D233" s="8" t="s">
        <v>292</v>
      </c>
      <c r="E233" s="8" t="s">
        <v>293</v>
      </c>
      <c r="F233" s="6">
        <v>70.62</v>
      </c>
    </row>
    <row r="234" spans="1:6">
      <c r="A234" s="5">
        <v>233</v>
      </c>
      <c r="B234" s="5" t="str">
        <f t="shared" si="11"/>
        <v>202503014</v>
      </c>
      <c r="C234" s="5" t="str">
        <f>"2025011029"</f>
        <v>2025011029</v>
      </c>
      <c r="D234" s="8" t="s">
        <v>294</v>
      </c>
      <c r="E234" s="8" t="s">
        <v>295</v>
      </c>
      <c r="F234" s="6">
        <v>70.59</v>
      </c>
    </row>
    <row r="235" spans="1:6">
      <c r="A235" s="5">
        <v>234</v>
      </c>
      <c r="B235" s="5" t="str">
        <f t="shared" si="11"/>
        <v>202503014</v>
      </c>
      <c r="C235" s="5" t="str">
        <f>"2025011313"</f>
        <v>2025011313</v>
      </c>
      <c r="D235" s="8" t="s">
        <v>296</v>
      </c>
      <c r="E235" s="8" t="s">
        <v>297</v>
      </c>
      <c r="F235" s="6">
        <v>70.58</v>
      </c>
    </row>
    <row r="236" spans="1:6">
      <c r="A236" s="5">
        <v>235</v>
      </c>
      <c r="B236" s="5" t="str">
        <f t="shared" si="11"/>
        <v>202503014</v>
      </c>
      <c r="C236" s="5" t="str">
        <f>"2025010917"</f>
        <v>2025010917</v>
      </c>
      <c r="D236" s="8" t="s">
        <v>136</v>
      </c>
      <c r="E236" s="8" t="s">
        <v>77</v>
      </c>
      <c r="F236" s="6">
        <v>70.3</v>
      </c>
    </row>
    <row r="237" spans="1:6">
      <c r="A237" s="5">
        <v>236</v>
      </c>
      <c r="B237" s="5" t="str">
        <f t="shared" si="11"/>
        <v>202503014</v>
      </c>
      <c r="C237" s="5" t="str">
        <f>"2025011214"</f>
        <v>2025011214</v>
      </c>
      <c r="D237" s="8" t="s">
        <v>64</v>
      </c>
      <c r="E237" s="8" t="s">
        <v>298</v>
      </c>
      <c r="F237" s="6">
        <v>70.28</v>
      </c>
    </row>
    <row r="238" spans="1:6">
      <c r="A238" s="5">
        <v>237</v>
      </c>
      <c r="B238" s="5" t="str">
        <f t="shared" si="11"/>
        <v>202503014</v>
      </c>
      <c r="C238" s="5" t="str">
        <f>"2025011113"</f>
        <v>2025011113</v>
      </c>
      <c r="D238" s="8" t="s">
        <v>299</v>
      </c>
      <c r="E238" s="8" t="s">
        <v>293</v>
      </c>
      <c r="F238" s="6">
        <v>70.05</v>
      </c>
    </row>
    <row r="239" spans="1:6">
      <c r="A239" s="5">
        <v>238</v>
      </c>
      <c r="B239" s="5" t="str">
        <f t="shared" si="11"/>
        <v>202503014</v>
      </c>
      <c r="C239" s="5" t="str">
        <f>"2025011312"</f>
        <v>2025011312</v>
      </c>
      <c r="D239" s="8" t="s">
        <v>300</v>
      </c>
      <c r="E239" s="8" t="s">
        <v>301</v>
      </c>
      <c r="F239" s="6">
        <v>70.02</v>
      </c>
    </row>
    <row r="240" spans="1:6">
      <c r="A240" s="5">
        <v>239</v>
      </c>
      <c r="B240" s="5" t="str">
        <f t="shared" ref="B240:B271" si="12">"202503014"</f>
        <v>202503014</v>
      </c>
      <c r="C240" s="5" t="str">
        <f>"2025011009"</f>
        <v>2025011009</v>
      </c>
      <c r="D240" s="8" t="s">
        <v>302</v>
      </c>
      <c r="E240" s="8" t="s">
        <v>75</v>
      </c>
      <c r="F240" s="6">
        <v>69.98</v>
      </c>
    </row>
    <row r="241" spans="1:6">
      <c r="A241" s="5">
        <v>240</v>
      </c>
      <c r="B241" s="5" t="str">
        <f t="shared" si="12"/>
        <v>202503014</v>
      </c>
      <c r="C241" s="5" t="str">
        <f>"2025010923"</f>
        <v>2025010923</v>
      </c>
      <c r="D241" s="8" t="s">
        <v>12</v>
      </c>
      <c r="E241" s="8" t="s">
        <v>303</v>
      </c>
      <c r="F241" s="6">
        <v>69.84</v>
      </c>
    </row>
    <row r="242" spans="1:6">
      <c r="A242" s="5">
        <v>241</v>
      </c>
      <c r="B242" s="5" t="str">
        <f t="shared" si="12"/>
        <v>202503014</v>
      </c>
      <c r="C242" s="5" t="str">
        <f>"2025011309"</f>
        <v>2025011309</v>
      </c>
      <c r="D242" s="8" t="s">
        <v>304</v>
      </c>
      <c r="E242" s="8" t="s">
        <v>252</v>
      </c>
      <c r="F242" s="6">
        <v>69.38</v>
      </c>
    </row>
    <row r="243" spans="1:6">
      <c r="A243" s="5">
        <v>242</v>
      </c>
      <c r="B243" s="5" t="str">
        <f t="shared" si="12"/>
        <v>202503014</v>
      </c>
      <c r="C243" s="5" t="str">
        <f>"2025010727"</f>
        <v>2025010727</v>
      </c>
      <c r="D243" s="8" t="s">
        <v>305</v>
      </c>
      <c r="E243" s="8" t="s">
        <v>306</v>
      </c>
      <c r="F243" s="6">
        <v>69.34</v>
      </c>
    </row>
    <row r="244" spans="1:6">
      <c r="A244" s="5">
        <v>243</v>
      </c>
      <c r="B244" s="5" t="str">
        <f t="shared" si="12"/>
        <v>202503014</v>
      </c>
      <c r="C244" s="5" t="str">
        <f>"2025010816"</f>
        <v>2025010816</v>
      </c>
      <c r="D244" s="8" t="s">
        <v>88</v>
      </c>
      <c r="E244" s="8" t="s">
        <v>307</v>
      </c>
      <c r="F244" s="6">
        <v>69.32</v>
      </c>
    </row>
    <row r="245" spans="1:6">
      <c r="A245" s="5">
        <v>244</v>
      </c>
      <c r="B245" s="5" t="str">
        <f t="shared" si="12"/>
        <v>202503014</v>
      </c>
      <c r="C245" s="5" t="str">
        <f>"2025011025"</f>
        <v>2025011025</v>
      </c>
      <c r="D245" s="8" t="s">
        <v>213</v>
      </c>
      <c r="E245" s="8" t="s">
        <v>303</v>
      </c>
      <c r="F245" s="6">
        <v>69.01</v>
      </c>
    </row>
    <row r="246" spans="1:6">
      <c r="A246" s="5">
        <v>245</v>
      </c>
      <c r="B246" s="5" t="str">
        <f t="shared" si="12"/>
        <v>202503014</v>
      </c>
      <c r="C246" s="5" t="str">
        <f>"2025011118"</f>
        <v>2025011118</v>
      </c>
      <c r="D246" s="8" t="s">
        <v>308</v>
      </c>
      <c r="E246" s="8" t="s">
        <v>309</v>
      </c>
      <c r="F246" s="6">
        <v>69</v>
      </c>
    </row>
    <row r="247" spans="1:6">
      <c r="A247" s="5">
        <v>246</v>
      </c>
      <c r="B247" s="5" t="str">
        <f t="shared" si="12"/>
        <v>202503014</v>
      </c>
      <c r="C247" s="5" t="str">
        <f>"2025011018"</f>
        <v>2025011018</v>
      </c>
      <c r="D247" s="8" t="s">
        <v>310</v>
      </c>
      <c r="E247" s="8" t="s">
        <v>311</v>
      </c>
      <c r="F247" s="6">
        <v>68.93</v>
      </c>
    </row>
    <row r="248" spans="1:6">
      <c r="A248" s="5">
        <v>247</v>
      </c>
      <c r="B248" s="5" t="str">
        <f t="shared" si="12"/>
        <v>202503014</v>
      </c>
      <c r="C248" s="5" t="str">
        <f>"2025011021"</f>
        <v>2025011021</v>
      </c>
      <c r="D248" s="8" t="s">
        <v>312</v>
      </c>
      <c r="E248" s="8" t="s">
        <v>298</v>
      </c>
      <c r="F248" s="6">
        <v>68.84</v>
      </c>
    </row>
    <row r="249" spans="1:6">
      <c r="A249" s="5">
        <v>248</v>
      </c>
      <c r="B249" s="5" t="str">
        <f t="shared" si="12"/>
        <v>202503014</v>
      </c>
      <c r="C249" s="5" t="str">
        <f>"2025011218"</f>
        <v>2025011218</v>
      </c>
      <c r="D249" s="8" t="s">
        <v>313</v>
      </c>
      <c r="E249" s="8" t="s">
        <v>314</v>
      </c>
      <c r="F249" s="6">
        <v>68.79</v>
      </c>
    </row>
    <row r="250" spans="1:6">
      <c r="A250" s="5">
        <v>249</v>
      </c>
      <c r="B250" s="5" t="str">
        <f t="shared" si="12"/>
        <v>202503014</v>
      </c>
      <c r="C250" s="5" t="str">
        <f>"2025011317"</f>
        <v>2025011317</v>
      </c>
      <c r="D250" s="8" t="s">
        <v>315</v>
      </c>
      <c r="E250" s="8" t="s">
        <v>37</v>
      </c>
      <c r="F250" s="6">
        <v>68.75</v>
      </c>
    </row>
    <row r="251" spans="1:6">
      <c r="A251" s="5">
        <v>250</v>
      </c>
      <c r="B251" s="5" t="str">
        <f t="shared" si="12"/>
        <v>202503014</v>
      </c>
      <c r="C251" s="5" t="str">
        <f>"2025011213"</f>
        <v>2025011213</v>
      </c>
      <c r="D251" s="8" t="s">
        <v>316</v>
      </c>
      <c r="E251" s="8" t="s">
        <v>317</v>
      </c>
      <c r="F251" s="6">
        <v>68.57</v>
      </c>
    </row>
    <row r="252" spans="1:6">
      <c r="A252" s="5">
        <v>251</v>
      </c>
      <c r="B252" s="5" t="str">
        <f t="shared" si="12"/>
        <v>202503014</v>
      </c>
      <c r="C252" s="5" t="str">
        <f>"2025011320"</f>
        <v>2025011320</v>
      </c>
      <c r="D252" s="8" t="s">
        <v>318</v>
      </c>
      <c r="E252" s="8" t="s">
        <v>319</v>
      </c>
      <c r="F252" s="6">
        <v>68.51</v>
      </c>
    </row>
    <row r="253" spans="1:6">
      <c r="A253" s="5">
        <v>252</v>
      </c>
      <c r="B253" s="5" t="str">
        <f t="shared" si="12"/>
        <v>202503014</v>
      </c>
      <c r="C253" s="5" t="str">
        <f>"2025010819"</f>
        <v>2025010819</v>
      </c>
      <c r="D253" s="8" t="s">
        <v>320</v>
      </c>
      <c r="E253" s="8" t="s">
        <v>321</v>
      </c>
      <c r="F253" s="6">
        <v>68.24</v>
      </c>
    </row>
    <row r="254" spans="1:6">
      <c r="A254" s="5">
        <v>253</v>
      </c>
      <c r="B254" s="5" t="str">
        <f t="shared" si="12"/>
        <v>202503014</v>
      </c>
      <c r="C254" s="5" t="str">
        <f>"2025010926"</f>
        <v>2025010926</v>
      </c>
      <c r="D254" s="8" t="s">
        <v>218</v>
      </c>
      <c r="E254" s="8" t="s">
        <v>301</v>
      </c>
      <c r="F254" s="6">
        <v>68.12</v>
      </c>
    </row>
    <row r="255" spans="1:6">
      <c r="A255" s="5">
        <v>254</v>
      </c>
      <c r="B255" s="5" t="str">
        <f t="shared" si="12"/>
        <v>202503014</v>
      </c>
      <c r="C255" s="5" t="str">
        <f>"2025011026"</f>
        <v>2025011026</v>
      </c>
      <c r="D255" s="8" t="s">
        <v>322</v>
      </c>
      <c r="E255" s="8" t="s">
        <v>287</v>
      </c>
      <c r="F255" s="6">
        <v>67.8</v>
      </c>
    </row>
    <row r="256" spans="1:6">
      <c r="A256" s="5">
        <v>255</v>
      </c>
      <c r="B256" s="5" t="str">
        <f t="shared" si="12"/>
        <v>202503014</v>
      </c>
      <c r="C256" s="5" t="str">
        <f>"2025011101"</f>
        <v>2025011101</v>
      </c>
      <c r="D256" s="8" t="s">
        <v>323</v>
      </c>
      <c r="E256" s="8" t="s">
        <v>25</v>
      </c>
      <c r="F256" s="6">
        <v>67.7</v>
      </c>
    </row>
    <row r="257" spans="1:6">
      <c r="A257" s="5">
        <v>256</v>
      </c>
      <c r="B257" s="5" t="str">
        <f t="shared" si="12"/>
        <v>202503014</v>
      </c>
      <c r="C257" s="5" t="str">
        <f>"2025011305"</f>
        <v>2025011305</v>
      </c>
      <c r="D257" s="8" t="s">
        <v>324</v>
      </c>
      <c r="E257" s="8" t="s">
        <v>87</v>
      </c>
      <c r="F257" s="6">
        <v>67.65</v>
      </c>
    </row>
    <row r="258" spans="1:6">
      <c r="A258" s="5">
        <v>257</v>
      </c>
      <c r="B258" s="5" t="str">
        <f t="shared" si="12"/>
        <v>202503014</v>
      </c>
      <c r="C258" s="5" t="str">
        <f>"2025011102"</f>
        <v>2025011102</v>
      </c>
      <c r="D258" s="8" t="s">
        <v>325</v>
      </c>
      <c r="E258" s="8" t="s">
        <v>321</v>
      </c>
      <c r="F258" s="6">
        <v>67.64</v>
      </c>
    </row>
    <row r="259" spans="1:6">
      <c r="A259" s="5">
        <v>258</v>
      </c>
      <c r="B259" s="5" t="str">
        <f t="shared" si="12"/>
        <v>202503014</v>
      </c>
      <c r="C259" s="5" t="str">
        <f>"2025010908"</f>
        <v>2025010908</v>
      </c>
      <c r="D259" s="8" t="s">
        <v>214</v>
      </c>
      <c r="E259" s="8" t="s">
        <v>326</v>
      </c>
      <c r="F259" s="6">
        <v>67.52</v>
      </c>
    </row>
    <row r="260" spans="1:6">
      <c r="A260" s="5">
        <v>259</v>
      </c>
      <c r="B260" s="5" t="str">
        <f t="shared" si="12"/>
        <v>202503014</v>
      </c>
      <c r="C260" s="5" t="str">
        <f>"2025011020"</f>
        <v>2025011020</v>
      </c>
      <c r="D260" s="8" t="s">
        <v>267</v>
      </c>
      <c r="E260" s="8" t="s">
        <v>157</v>
      </c>
      <c r="F260" s="6">
        <v>67.51</v>
      </c>
    </row>
    <row r="261" spans="1:6">
      <c r="A261" s="5">
        <v>260</v>
      </c>
      <c r="B261" s="5" t="str">
        <f t="shared" si="12"/>
        <v>202503014</v>
      </c>
      <c r="C261" s="5" t="str">
        <f>"2025011005"</f>
        <v>2025011005</v>
      </c>
      <c r="D261" s="8" t="s">
        <v>261</v>
      </c>
      <c r="E261" s="8" t="s">
        <v>327</v>
      </c>
      <c r="F261" s="6">
        <v>67.43</v>
      </c>
    </row>
    <row r="262" spans="1:6">
      <c r="A262" s="5">
        <v>261</v>
      </c>
      <c r="B262" s="5" t="str">
        <f t="shared" si="12"/>
        <v>202503014</v>
      </c>
      <c r="C262" s="5" t="str">
        <f>"2025011205"</f>
        <v>2025011205</v>
      </c>
      <c r="D262" s="8" t="s">
        <v>328</v>
      </c>
      <c r="E262" s="8" t="s">
        <v>326</v>
      </c>
      <c r="F262" s="6">
        <v>67.33</v>
      </c>
    </row>
    <row r="263" spans="1:6">
      <c r="A263" s="5">
        <v>262</v>
      </c>
      <c r="B263" s="5" t="str">
        <f t="shared" si="12"/>
        <v>202503014</v>
      </c>
      <c r="C263" s="5" t="str">
        <f>"2025011024"</f>
        <v>2025011024</v>
      </c>
      <c r="D263" s="8" t="s">
        <v>329</v>
      </c>
      <c r="E263" s="8" t="s">
        <v>270</v>
      </c>
      <c r="F263" s="6">
        <v>67.28</v>
      </c>
    </row>
    <row r="264" spans="1:6">
      <c r="A264" s="5">
        <v>263</v>
      </c>
      <c r="B264" s="5" t="str">
        <f t="shared" si="12"/>
        <v>202503014</v>
      </c>
      <c r="C264" s="5" t="str">
        <f>"2025011217"</f>
        <v>2025011217</v>
      </c>
      <c r="D264" s="8" t="s">
        <v>330</v>
      </c>
      <c r="E264" s="8" t="s">
        <v>331</v>
      </c>
      <c r="F264" s="6">
        <v>66.92</v>
      </c>
    </row>
    <row r="265" spans="1:6">
      <c r="A265" s="5">
        <v>264</v>
      </c>
      <c r="B265" s="5" t="str">
        <f t="shared" si="12"/>
        <v>202503014</v>
      </c>
      <c r="C265" s="5" t="str">
        <f>"2025011117"</f>
        <v>2025011117</v>
      </c>
      <c r="D265" s="8" t="s">
        <v>332</v>
      </c>
      <c r="E265" s="8" t="s">
        <v>127</v>
      </c>
      <c r="F265" s="6">
        <v>66.79</v>
      </c>
    </row>
    <row r="266" spans="1:6">
      <c r="A266" s="5">
        <v>265</v>
      </c>
      <c r="B266" s="5" t="str">
        <f t="shared" si="12"/>
        <v>202503014</v>
      </c>
      <c r="C266" s="5" t="str">
        <f>"2025011126"</f>
        <v>2025011126</v>
      </c>
      <c r="D266" s="8" t="s">
        <v>8</v>
      </c>
      <c r="E266" s="8" t="s">
        <v>321</v>
      </c>
      <c r="F266" s="6">
        <v>66.78</v>
      </c>
    </row>
    <row r="267" spans="1:6">
      <c r="A267" s="5">
        <v>266</v>
      </c>
      <c r="B267" s="5" t="str">
        <f t="shared" si="12"/>
        <v>202503014</v>
      </c>
      <c r="C267" s="5" t="str">
        <f>"2025011014"</f>
        <v>2025011014</v>
      </c>
      <c r="D267" s="8" t="s">
        <v>318</v>
      </c>
      <c r="E267" s="8" t="s">
        <v>333</v>
      </c>
      <c r="F267" s="6">
        <v>66.76</v>
      </c>
    </row>
    <row r="268" spans="1:6">
      <c r="A268" s="5">
        <v>267</v>
      </c>
      <c r="B268" s="5" t="str">
        <f t="shared" si="12"/>
        <v>202503014</v>
      </c>
      <c r="C268" s="5" t="str">
        <f>"2025011107"</f>
        <v>2025011107</v>
      </c>
      <c r="D268" s="8" t="s">
        <v>334</v>
      </c>
      <c r="E268" s="8" t="s">
        <v>105</v>
      </c>
      <c r="F268" s="6">
        <v>66.6</v>
      </c>
    </row>
    <row r="269" spans="1:6">
      <c r="A269" s="5">
        <v>268</v>
      </c>
      <c r="B269" s="5" t="str">
        <f t="shared" si="12"/>
        <v>202503014</v>
      </c>
      <c r="C269" s="5" t="str">
        <f>"2025010924"</f>
        <v>2025010924</v>
      </c>
      <c r="D269" s="8" t="s">
        <v>36</v>
      </c>
      <c r="E269" s="8" t="s">
        <v>335</v>
      </c>
      <c r="F269" s="6">
        <v>66.57</v>
      </c>
    </row>
    <row r="270" spans="1:6">
      <c r="A270" s="5">
        <v>269</v>
      </c>
      <c r="B270" s="5" t="str">
        <f t="shared" si="12"/>
        <v>202503014</v>
      </c>
      <c r="C270" s="5" t="str">
        <f>"2025011215"</f>
        <v>2025011215</v>
      </c>
      <c r="D270" s="8" t="s">
        <v>336</v>
      </c>
      <c r="E270" s="8" t="s">
        <v>180</v>
      </c>
      <c r="F270" s="6">
        <v>66.41</v>
      </c>
    </row>
    <row r="271" spans="1:6">
      <c r="A271" s="5">
        <v>270</v>
      </c>
      <c r="B271" s="5" t="str">
        <f t="shared" si="12"/>
        <v>202503014</v>
      </c>
      <c r="C271" s="5" t="str">
        <f>"2025010930"</f>
        <v>2025010930</v>
      </c>
      <c r="D271" s="8" t="s">
        <v>337</v>
      </c>
      <c r="E271" s="8" t="s">
        <v>338</v>
      </c>
      <c r="F271" s="6">
        <v>66.34</v>
      </c>
    </row>
    <row r="272" spans="1:6">
      <c r="A272" s="5">
        <v>271</v>
      </c>
      <c r="B272" s="5" t="str">
        <f t="shared" ref="B272:B303" si="13">"202503014"</f>
        <v>202503014</v>
      </c>
      <c r="C272" s="5" t="str">
        <f>"2025011207"</f>
        <v>2025011207</v>
      </c>
      <c r="D272" s="8" t="s">
        <v>339</v>
      </c>
      <c r="E272" s="8" t="s">
        <v>340</v>
      </c>
      <c r="F272" s="6">
        <v>66.24</v>
      </c>
    </row>
    <row r="273" spans="1:6">
      <c r="A273" s="5">
        <v>272</v>
      </c>
      <c r="B273" s="5" t="str">
        <f t="shared" si="13"/>
        <v>202503014</v>
      </c>
      <c r="C273" s="5" t="str">
        <f>"2025011230"</f>
        <v>2025011230</v>
      </c>
      <c r="D273" s="8" t="s">
        <v>219</v>
      </c>
      <c r="E273" s="8" t="s">
        <v>58</v>
      </c>
      <c r="F273" s="6">
        <v>66.2</v>
      </c>
    </row>
    <row r="274" spans="1:6">
      <c r="A274" s="5">
        <v>273</v>
      </c>
      <c r="B274" s="5" t="str">
        <f t="shared" si="13"/>
        <v>202503014</v>
      </c>
      <c r="C274" s="5" t="str">
        <f>"2025011208"</f>
        <v>2025011208</v>
      </c>
      <c r="D274" s="8" t="s">
        <v>188</v>
      </c>
      <c r="E274" s="8" t="s">
        <v>341</v>
      </c>
      <c r="F274" s="6">
        <v>66.12</v>
      </c>
    </row>
    <row r="275" spans="1:6">
      <c r="A275" s="5">
        <v>274</v>
      </c>
      <c r="B275" s="5" t="str">
        <f t="shared" si="13"/>
        <v>202503014</v>
      </c>
      <c r="C275" s="5" t="str">
        <f>"2025011120"</f>
        <v>2025011120</v>
      </c>
      <c r="D275" s="8" t="s">
        <v>342</v>
      </c>
      <c r="E275" s="8" t="s">
        <v>343</v>
      </c>
      <c r="F275" s="6">
        <v>66.08</v>
      </c>
    </row>
    <row r="276" spans="1:6">
      <c r="A276" s="5">
        <v>275</v>
      </c>
      <c r="B276" s="5" t="str">
        <f t="shared" si="13"/>
        <v>202503014</v>
      </c>
      <c r="C276" s="5" t="str">
        <f>"2025011325"</f>
        <v>2025011325</v>
      </c>
      <c r="D276" s="8" t="s">
        <v>344</v>
      </c>
      <c r="E276" s="8" t="s">
        <v>175</v>
      </c>
      <c r="F276" s="6">
        <v>66.02</v>
      </c>
    </row>
    <row r="277" spans="1:6">
      <c r="A277" s="5">
        <v>276</v>
      </c>
      <c r="B277" s="5" t="str">
        <f t="shared" si="13"/>
        <v>202503014</v>
      </c>
      <c r="C277" s="5" t="str">
        <f>"2025010820"</f>
        <v>2025010820</v>
      </c>
      <c r="D277" s="8" t="s">
        <v>214</v>
      </c>
      <c r="E277" s="8" t="s">
        <v>331</v>
      </c>
      <c r="F277" s="6">
        <v>65.92</v>
      </c>
    </row>
    <row r="278" spans="1:6">
      <c r="A278" s="5">
        <v>277</v>
      </c>
      <c r="B278" s="5" t="str">
        <f t="shared" si="13"/>
        <v>202503014</v>
      </c>
      <c r="C278" s="5" t="str">
        <f>"2025011105"</f>
        <v>2025011105</v>
      </c>
      <c r="D278" s="8" t="s">
        <v>345</v>
      </c>
      <c r="E278" s="8" t="s">
        <v>346</v>
      </c>
      <c r="F278" s="6">
        <v>65.9</v>
      </c>
    </row>
    <row r="279" spans="1:6">
      <c r="A279" s="5">
        <v>278</v>
      </c>
      <c r="B279" s="5" t="str">
        <f t="shared" si="13"/>
        <v>202503014</v>
      </c>
      <c r="C279" s="5" t="str">
        <f>"2025010817"</f>
        <v>2025010817</v>
      </c>
      <c r="D279" s="8" t="s">
        <v>347</v>
      </c>
      <c r="E279" s="8" t="s">
        <v>111</v>
      </c>
      <c r="F279" s="6">
        <v>65.74</v>
      </c>
    </row>
    <row r="280" spans="1:6">
      <c r="A280" s="5">
        <v>279</v>
      </c>
      <c r="B280" s="5" t="str">
        <f t="shared" si="13"/>
        <v>202503014</v>
      </c>
      <c r="C280" s="5" t="str">
        <f>"2025011323"</f>
        <v>2025011323</v>
      </c>
      <c r="D280" s="8" t="s">
        <v>348</v>
      </c>
      <c r="E280" s="8" t="s">
        <v>349</v>
      </c>
      <c r="F280" s="6">
        <v>65.71</v>
      </c>
    </row>
    <row r="281" spans="1:6">
      <c r="A281" s="5">
        <v>280</v>
      </c>
      <c r="B281" s="5" t="str">
        <f t="shared" si="13"/>
        <v>202503014</v>
      </c>
      <c r="C281" s="5" t="str">
        <f>"2025011209"</f>
        <v>2025011209</v>
      </c>
      <c r="D281" s="8" t="s">
        <v>350</v>
      </c>
      <c r="E281" s="8" t="s">
        <v>138</v>
      </c>
      <c r="F281" s="6">
        <v>65.68</v>
      </c>
    </row>
    <row r="282" spans="1:6">
      <c r="A282" s="5">
        <v>281</v>
      </c>
      <c r="B282" s="5" t="str">
        <f t="shared" si="13"/>
        <v>202503014</v>
      </c>
      <c r="C282" s="5" t="str">
        <f>"2025011307"</f>
        <v>2025011307</v>
      </c>
      <c r="D282" s="8" t="s">
        <v>351</v>
      </c>
      <c r="E282" s="8" t="s">
        <v>206</v>
      </c>
      <c r="F282" s="6">
        <v>65.44</v>
      </c>
    </row>
    <row r="283" spans="1:6">
      <c r="A283" s="5">
        <v>282</v>
      </c>
      <c r="B283" s="5" t="str">
        <f t="shared" si="13"/>
        <v>202503014</v>
      </c>
      <c r="C283" s="5" t="str">
        <f>"2025010808"</f>
        <v>2025010808</v>
      </c>
      <c r="D283" s="8" t="s">
        <v>148</v>
      </c>
      <c r="E283" s="8" t="s">
        <v>309</v>
      </c>
      <c r="F283" s="6">
        <v>65.22</v>
      </c>
    </row>
    <row r="284" spans="1:6">
      <c r="A284" s="5">
        <v>283</v>
      </c>
      <c r="B284" s="5" t="str">
        <f t="shared" si="13"/>
        <v>202503014</v>
      </c>
      <c r="C284" s="5" t="str">
        <f>"2025011322"</f>
        <v>2025011322</v>
      </c>
      <c r="D284" s="8" t="s">
        <v>352</v>
      </c>
      <c r="E284" s="8" t="s">
        <v>353</v>
      </c>
      <c r="F284" s="6">
        <v>65.18</v>
      </c>
    </row>
    <row r="285" spans="1:6">
      <c r="A285" s="5">
        <v>284</v>
      </c>
      <c r="B285" s="5" t="str">
        <f t="shared" si="13"/>
        <v>202503014</v>
      </c>
      <c r="C285" s="5" t="str">
        <f>"2025011127"</f>
        <v>2025011127</v>
      </c>
      <c r="D285" s="8" t="s">
        <v>354</v>
      </c>
      <c r="E285" s="8" t="s">
        <v>355</v>
      </c>
      <c r="F285" s="6">
        <v>65.01</v>
      </c>
    </row>
    <row r="286" spans="1:6">
      <c r="A286" s="5">
        <v>285</v>
      </c>
      <c r="B286" s="5" t="str">
        <f t="shared" si="13"/>
        <v>202503014</v>
      </c>
      <c r="C286" s="5" t="str">
        <f>"2025010806"</f>
        <v>2025010806</v>
      </c>
      <c r="D286" s="8" t="s">
        <v>356</v>
      </c>
      <c r="E286" s="8" t="s">
        <v>41</v>
      </c>
      <c r="F286" s="6">
        <v>64.88</v>
      </c>
    </row>
    <row r="287" spans="1:6">
      <c r="A287" s="5">
        <v>286</v>
      </c>
      <c r="B287" s="5" t="str">
        <f t="shared" si="13"/>
        <v>202503014</v>
      </c>
      <c r="C287" s="5" t="str">
        <f>"2025010810"</f>
        <v>2025010810</v>
      </c>
      <c r="D287" s="8" t="s">
        <v>357</v>
      </c>
      <c r="E287" s="8" t="s">
        <v>358</v>
      </c>
      <c r="F287" s="6">
        <v>64.86</v>
      </c>
    </row>
    <row r="288" spans="1:6">
      <c r="A288" s="5">
        <v>287</v>
      </c>
      <c r="B288" s="5" t="str">
        <f t="shared" si="13"/>
        <v>202503014</v>
      </c>
      <c r="C288" s="5" t="str">
        <f>"2025011002"</f>
        <v>2025011002</v>
      </c>
      <c r="D288" s="8" t="s">
        <v>359</v>
      </c>
      <c r="E288" s="8" t="s">
        <v>138</v>
      </c>
      <c r="F288" s="6">
        <v>64.84</v>
      </c>
    </row>
    <row r="289" spans="1:6">
      <c r="A289" s="5">
        <v>288</v>
      </c>
      <c r="B289" s="5" t="str">
        <f t="shared" si="13"/>
        <v>202503014</v>
      </c>
      <c r="C289" s="5" t="str">
        <f>"2025011109"</f>
        <v>2025011109</v>
      </c>
      <c r="D289" s="8" t="s">
        <v>360</v>
      </c>
      <c r="E289" s="8" t="s">
        <v>361</v>
      </c>
      <c r="F289" s="6">
        <v>64.62</v>
      </c>
    </row>
    <row r="290" spans="1:6">
      <c r="A290" s="5">
        <v>289</v>
      </c>
      <c r="B290" s="5" t="str">
        <f t="shared" si="13"/>
        <v>202503014</v>
      </c>
      <c r="C290" s="5" t="str">
        <f>"2025010814"</f>
        <v>2025010814</v>
      </c>
      <c r="D290" s="8" t="s">
        <v>362</v>
      </c>
      <c r="E290" s="8" t="s">
        <v>363</v>
      </c>
      <c r="F290" s="6">
        <v>64.5</v>
      </c>
    </row>
    <row r="291" spans="1:6">
      <c r="A291" s="5">
        <v>290</v>
      </c>
      <c r="B291" s="5" t="str">
        <f t="shared" si="13"/>
        <v>202503014</v>
      </c>
      <c r="C291" s="5" t="str">
        <f>"2025011225"</f>
        <v>2025011225</v>
      </c>
      <c r="D291" s="8" t="s">
        <v>179</v>
      </c>
      <c r="E291" s="8" t="s">
        <v>364</v>
      </c>
      <c r="F291" s="6">
        <v>64.37</v>
      </c>
    </row>
    <row r="292" spans="1:6">
      <c r="A292" s="5">
        <v>291</v>
      </c>
      <c r="B292" s="5" t="str">
        <f t="shared" si="13"/>
        <v>202503014</v>
      </c>
      <c r="C292" s="5" t="str">
        <f>"2025010929"</f>
        <v>2025010929</v>
      </c>
      <c r="D292" s="8" t="s">
        <v>34</v>
      </c>
      <c r="E292" s="8" t="s">
        <v>365</v>
      </c>
      <c r="F292" s="6">
        <v>64.35</v>
      </c>
    </row>
    <row r="293" spans="1:6">
      <c r="A293" s="5">
        <v>292</v>
      </c>
      <c r="B293" s="5" t="str">
        <f t="shared" si="13"/>
        <v>202503014</v>
      </c>
      <c r="C293" s="5" t="str">
        <f>"2025010919"</f>
        <v>2025010919</v>
      </c>
      <c r="D293" s="8" t="s">
        <v>366</v>
      </c>
      <c r="E293" s="8" t="s">
        <v>92</v>
      </c>
      <c r="F293" s="6">
        <v>64.14</v>
      </c>
    </row>
    <row r="294" spans="1:6">
      <c r="A294" s="5">
        <v>293</v>
      </c>
      <c r="B294" s="5" t="str">
        <f t="shared" si="13"/>
        <v>202503014</v>
      </c>
      <c r="C294" s="5" t="str">
        <f>"2025011010"</f>
        <v>2025011010</v>
      </c>
      <c r="D294" s="8" t="s">
        <v>367</v>
      </c>
      <c r="E294" s="8" t="s">
        <v>368</v>
      </c>
      <c r="F294" s="6">
        <v>64.11</v>
      </c>
    </row>
    <row r="295" spans="1:6">
      <c r="A295" s="5">
        <v>294</v>
      </c>
      <c r="B295" s="5" t="str">
        <f t="shared" si="13"/>
        <v>202503014</v>
      </c>
      <c r="C295" s="5" t="str">
        <f>"2025010912"</f>
        <v>2025010912</v>
      </c>
      <c r="D295" s="8" t="s">
        <v>162</v>
      </c>
      <c r="E295" s="8" t="s">
        <v>301</v>
      </c>
      <c r="F295" s="6">
        <v>64.05</v>
      </c>
    </row>
    <row r="296" spans="1:6">
      <c r="A296" s="5">
        <v>295</v>
      </c>
      <c r="B296" s="5" t="str">
        <f t="shared" si="13"/>
        <v>202503014</v>
      </c>
      <c r="C296" s="5" t="str">
        <f>"2025010901"</f>
        <v>2025010901</v>
      </c>
      <c r="D296" s="8" t="s">
        <v>42</v>
      </c>
      <c r="E296" s="8" t="s">
        <v>109</v>
      </c>
      <c r="F296" s="6">
        <v>63.86</v>
      </c>
    </row>
    <row r="297" spans="1:6">
      <c r="A297" s="5">
        <v>296</v>
      </c>
      <c r="B297" s="5" t="str">
        <f t="shared" si="13"/>
        <v>202503014</v>
      </c>
      <c r="C297" s="5" t="str">
        <f>"2025010925"</f>
        <v>2025010925</v>
      </c>
      <c r="D297" s="8" t="s">
        <v>369</v>
      </c>
      <c r="E297" s="8" t="s">
        <v>355</v>
      </c>
      <c r="F297" s="6">
        <v>63.85</v>
      </c>
    </row>
    <row r="298" spans="1:6">
      <c r="A298" s="5">
        <v>297</v>
      </c>
      <c r="B298" s="5" t="str">
        <f t="shared" si="13"/>
        <v>202503014</v>
      </c>
      <c r="C298" s="5" t="str">
        <f>"2025011204"</f>
        <v>2025011204</v>
      </c>
      <c r="D298" s="8" t="s">
        <v>370</v>
      </c>
      <c r="E298" s="8" t="s">
        <v>363</v>
      </c>
      <c r="F298" s="6">
        <v>63.76</v>
      </c>
    </row>
    <row r="299" spans="1:6">
      <c r="A299" s="5">
        <v>298</v>
      </c>
      <c r="B299" s="5" t="str">
        <f t="shared" si="13"/>
        <v>202503014</v>
      </c>
      <c r="C299" s="5" t="str">
        <f>"2025010913"</f>
        <v>2025010913</v>
      </c>
      <c r="D299" s="8" t="s">
        <v>231</v>
      </c>
      <c r="E299" s="8" t="s">
        <v>35</v>
      </c>
      <c r="F299" s="6">
        <v>63.56</v>
      </c>
    </row>
    <row r="300" spans="1:6">
      <c r="A300" s="5">
        <v>299</v>
      </c>
      <c r="B300" s="5" t="str">
        <f t="shared" si="13"/>
        <v>202503014</v>
      </c>
      <c r="C300" s="5" t="str">
        <f>"2025011224"</f>
        <v>2025011224</v>
      </c>
      <c r="D300" s="8" t="s">
        <v>371</v>
      </c>
      <c r="E300" s="8" t="s">
        <v>157</v>
      </c>
      <c r="F300" s="6">
        <v>63.51</v>
      </c>
    </row>
    <row r="301" spans="1:6">
      <c r="A301" s="5">
        <v>300</v>
      </c>
      <c r="B301" s="5" t="str">
        <f t="shared" si="13"/>
        <v>202503014</v>
      </c>
      <c r="C301" s="5" t="str">
        <f>"2025010804"</f>
        <v>2025010804</v>
      </c>
      <c r="D301" s="8" t="s">
        <v>372</v>
      </c>
      <c r="E301" s="8" t="s">
        <v>79</v>
      </c>
      <c r="F301" s="6">
        <v>63.43</v>
      </c>
    </row>
    <row r="302" spans="1:6">
      <c r="A302" s="5">
        <v>301</v>
      </c>
      <c r="B302" s="5" t="str">
        <f t="shared" si="13"/>
        <v>202503014</v>
      </c>
      <c r="C302" s="5" t="str">
        <f>"2025011019"</f>
        <v>2025011019</v>
      </c>
      <c r="D302" s="8" t="s">
        <v>373</v>
      </c>
      <c r="E302" s="8" t="s">
        <v>41</v>
      </c>
      <c r="F302" s="6">
        <v>63.07</v>
      </c>
    </row>
    <row r="303" spans="1:6">
      <c r="A303" s="5">
        <v>302</v>
      </c>
      <c r="B303" s="5" t="str">
        <f t="shared" si="13"/>
        <v>202503014</v>
      </c>
      <c r="C303" s="5" t="str">
        <f>"2025011012"</f>
        <v>2025011012</v>
      </c>
      <c r="D303" s="8" t="s">
        <v>86</v>
      </c>
      <c r="E303" s="8" t="s">
        <v>134</v>
      </c>
      <c r="F303" s="6">
        <v>63.05</v>
      </c>
    </row>
    <row r="304" spans="1:6">
      <c r="A304" s="5">
        <v>303</v>
      </c>
      <c r="B304" s="5" t="str">
        <f t="shared" ref="B304:B335" si="14">"202503014"</f>
        <v>202503014</v>
      </c>
      <c r="C304" s="5" t="str">
        <f>"2025011011"</f>
        <v>2025011011</v>
      </c>
      <c r="D304" s="8" t="s">
        <v>374</v>
      </c>
      <c r="E304" s="8" t="s">
        <v>375</v>
      </c>
      <c r="F304" s="6">
        <v>62.72</v>
      </c>
    </row>
    <row r="305" spans="1:6">
      <c r="A305" s="5">
        <v>304</v>
      </c>
      <c r="B305" s="5" t="str">
        <f t="shared" si="14"/>
        <v>202503014</v>
      </c>
      <c r="C305" s="5" t="str">
        <f>"2025011023"</f>
        <v>2025011023</v>
      </c>
      <c r="D305" s="8" t="s">
        <v>44</v>
      </c>
      <c r="E305" s="8" t="s">
        <v>321</v>
      </c>
      <c r="F305" s="6">
        <v>62.64</v>
      </c>
    </row>
    <row r="306" spans="1:6">
      <c r="A306" s="5">
        <v>305</v>
      </c>
      <c r="B306" s="5" t="str">
        <f t="shared" si="14"/>
        <v>202503014</v>
      </c>
      <c r="C306" s="5" t="str">
        <f>"2025011211"</f>
        <v>2025011211</v>
      </c>
      <c r="D306" s="8" t="s">
        <v>376</v>
      </c>
      <c r="E306" s="8" t="s">
        <v>353</v>
      </c>
      <c r="F306" s="6">
        <v>62.47</v>
      </c>
    </row>
    <row r="307" spans="1:6">
      <c r="A307" s="5">
        <v>306</v>
      </c>
      <c r="B307" s="5" t="str">
        <f t="shared" si="14"/>
        <v>202503014</v>
      </c>
      <c r="C307" s="5" t="str">
        <f>"2025011311"</f>
        <v>2025011311</v>
      </c>
      <c r="D307" s="8" t="s">
        <v>377</v>
      </c>
      <c r="E307" s="8" t="s">
        <v>219</v>
      </c>
      <c r="F307" s="6">
        <v>62.14</v>
      </c>
    </row>
    <row r="308" spans="1:6">
      <c r="A308" s="5">
        <v>307</v>
      </c>
      <c r="B308" s="5" t="str">
        <f t="shared" si="14"/>
        <v>202503014</v>
      </c>
      <c r="C308" s="5" t="str">
        <f>"2025011210"</f>
        <v>2025011210</v>
      </c>
      <c r="D308" s="8" t="s">
        <v>56</v>
      </c>
      <c r="E308" s="8" t="s">
        <v>378</v>
      </c>
      <c r="F308" s="6">
        <v>62.07</v>
      </c>
    </row>
    <row r="309" spans="1:6">
      <c r="A309" s="5">
        <v>308</v>
      </c>
      <c r="B309" s="5" t="str">
        <f t="shared" si="14"/>
        <v>202503014</v>
      </c>
      <c r="C309" s="5" t="str">
        <f>"2025011201"</f>
        <v>2025011201</v>
      </c>
      <c r="D309" s="8" t="s">
        <v>379</v>
      </c>
      <c r="E309" s="8" t="s">
        <v>254</v>
      </c>
      <c r="F309" s="6">
        <v>61.88</v>
      </c>
    </row>
    <row r="310" spans="1:6">
      <c r="A310" s="5">
        <v>309</v>
      </c>
      <c r="B310" s="5" t="str">
        <f t="shared" si="14"/>
        <v>202503014</v>
      </c>
      <c r="C310" s="5" t="str">
        <f>"2025010823"</f>
        <v>2025010823</v>
      </c>
      <c r="D310" s="8" t="s">
        <v>380</v>
      </c>
      <c r="E310" s="8" t="s">
        <v>9</v>
      </c>
      <c r="F310" s="6">
        <v>61.61</v>
      </c>
    </row>
    <row r="311" spans="1:6">
      <c r="A311" s="5">
        <v>310</v>
      </c>
      <c r="B311" s="5" t="str">
        <f t="shared" si="14"/>
        <v>202503014</v>
      </c>
      <c r="C311" s="5" t="str">
        <f>"2025011114"</f>
        <v>2025011114</v>
      </c>
      <c r="D311" s="8" t="s">
        <v>381</v>
      </c>
      <c r="E311" s="8" t="s">
        <v>129</v>
      </c>
      <c r="F311" s="6">
        <v>61.6</v>
      </c>
    </row>
    <row r="312" spans="1:6">
      <c r="A312" s="5">
        <v>311</v>
      </c>
      <c r="B312" s="5" t="str">
        <f t="shared" si="14"/>
        <v>202503014</v>
      </c>
      <c r="C312" s="5" t="str">
        <f>"2025011027"</f>
        <v>2025011027</v>
      </c>
      <c r="D312" s="8" t="s">
        <v>382</v>
      </c>
      <c r="E312" s="8" t="s">
        <v>383</v>
      </c>
      <c r="F312" s="6">
        <v>61.56</v>
      </c>
    </row>
    <row r="313" spans="1:6">
      <c r="A313" s="5">
        <v>312</v>
      </c>
      <c r="B313" s="5" t="str">
        <f t="shared" si="14"/>
        <v>202503014</v>
      </c>
      <c r="C313" s="5" t="str">
        <f>"2025010827"</f>
        <v>2025010827</v>
      </c>
      <c r="D313" s="8" t="s">
        <v>160</v>
      </c>
      <c r="E313" s="8" t="s">
        <v>45</v>
      </c>
      <c r="F313" s="6">
        <v>61.44</v>
      </c>
    </row>
    <row r="314" spans="1:6">
      <c r="A314" s="5">
        <v>313</v>
      </c>
      <c r="B314" s="5" t="str">
        <f t="shared" si="14"/>
        <v>202503014</v>
      </c>
      <c r="C314" s="5" t="str">
        <f>"2025010812"</f>
        <v>2025010812</v>
      </c>
      <c r="D314" s="8" t="s">
        <v>384</v>
      </c>
      <c r="E314" s="8" t="s">
        <v>145</v>
      </c>
      <c r="F314" s="6">
        <v>61.13</v>
      </c>
    </row>
    <row r="315" spans="1:6">
      <c r="A315" s="5">
        <v>314</v>
      </c>
      <c r="B315" s="5" t="str">
        <f t="shared" si="14"/>
        <v>202503014</v>
      </c>
      <c r="C315" s="5" t="str">
        <f>"2025010830"</f>
        <v>2025010830</v>
      </c>
      <c r="D315" s="8" t="s">
        <v>385</v>
      </c>
      <c r="E315" s="8" t="s">
        <v>386</v>
      </c>
      <c r="F315" s="6">
        <v>60.72</v>
      </c>
    </row>
    <row r="316" spans="1:6">
      <c r="A316" s="5">
        <v>315</v>
      </c>
      <c r="B316" s="5" t="str">
        <f t="shared" si="14"/>
        <v>202503014</v>
      </c>
      <c r="C316" s="5" t="str">
        <f>"2025011212"</f>
        <v>2025011212</v>
      </c>
      <c r="D316" s="8" t="s">
        <v>135</v>
      </c>
      <c r="E316" s="8" t="s">
        <v>60</v>
      </c>
      <c r="F316" s="6">
        <v>60.51</v>
      </c>
    </row>
    <row r="317" spans="1:6">
      <c r="A317" s="5">
        <v>316</v>
      </c>
      <c r="B317" s="5" t="str">
        <f t="shared" si="14"/>
        <v>202503014</v>
      </c>
      <c r="C317" s="5" t="str">
        <f>"2025011216"</f>
        <v>2025011216</v>
      </c>
      <c r="D317" s="8" t="s">
        <v>387</v>
      </c>
      <c r="E317" s="8" t="s">
        <v>155</v>
      </c>
      <c r="F317" s="6">
        <v>60.39</v>
      </c>
    </row>
    <row r="318" spans="1:6">
      <c r="A318" s="5">
        <v>317</v>
      </c>
      <c r="B318" s="5" t="str">
        <f t="shared" si="14"/>
        <v>202503014</v>
      </c>
      <c r="C318" s="5" t="str">
        <f>"2025011124"</f>
        <v>2025011124</v>
      </c>
      <c r="D318" s="8" t="s">
        <v>388</v>
      </c>
      <c r="E318" s="8" t="s">
        <v>389</v>
      </c>
      <c r="F318" s="6">
        <v>59.67</v>
      </c>
    </row>
    <row r="319" spans="1:6">
      <c r="A319" s="5">
        <v>318</v>
      </c>
      <c r="B319" s="5" t="str">
        <f t="shared" si="14"/>
        <v>202503014</v>
      </c>
      <c r="C319" s="5" t="str">
        <f>"2025011110"</f>
        <v>2025011110</v>
      </c>
      <c r="D319" s="8" t="s">
        <v>390</v>
      </c>
      <c r="E319" s="8" t="s">
        <v>391</v>
      </c>
      <c r="F319" s="6">
        <v>59.57</v>
      </c>
    </row>
    <row r="320" spans="1:6">
      <c r="A320" s="5">
        <v>319</v>
      </c>
      <c r="B320" s="5" t="str">
        <f t="shared" si="14"/>
        <v>202503014</v>
      </c>
      <c r="C320" s="5" t="str">
        <f>"2025010903"</f>
        <v>2025010903</v>
      </c>
      <c r="D320" s="8" t="s">
        <v>392</v>
      </c>
      <c r="E320" s="8" t="s">
        <v>393</v>
      </c>
      <c r="F320" s="6">
        <v>59.53</v>
      </c>
    </row>
    <row r="321" spans="1:6">
      <c r="A321" s="5">
        <v>320</v>
      </c>
      <c r="B321" s="5" t="str">
        <f t="shared" si="14"/>
        <v>202503014</v>
      </c>
      <c r="C321" s="5" t="str">
        <f>"2025011013"</f>
        <v>2025011013</v>
      </c>
      <c r="D321" s="8" t="s">
        <v>12</v>
      </c>
      <c r="E321" s="8" t="s">
        <v>153</v>
      </c>
      <c r="F321" s="6">
        <v>59.29</v>
      </c>
    </row>
    <row r="322" spans="1:6">
      <c r="A322" s="5">
        <v>321</v>
      </c>
      <c r="B322" s="5" t="str">
        <f t="shared" si="14"/>
        <v>202503014</v>
      </c>
      <c r="C322" s="5" t="str">
        <f>"2025011202"</f>
        <v>2025011202</v>
      </c>
      <c r="D322" s="8" t="s">
        <v>89</v>
      </c>
      <c r="E322" s="8" t="s">
        <v>394</v>
      </c>
      <c r="F322" s="6">
        <v>58.62</v>
      </c>
    </row>
    <row r="323" spans="1:6">
      <c r="A323" s="5">
        <v>322</v>
      </c>
      <c r="B323" s="5" t="str">
        <f t="shared" si="14"/>
        <v>202503014</v>
      </c>
      <c r="C323" s="5" t="str">
        <f>"2025010915"</f>
        <v>2025010915</v>
      </c>
      <c r="D323" s="8" t="s">
        <v>395</v>
      </c>
      <c r="E323" s="8" t="s">
        <v>115</v>
      </c>
      <c r="F323" s="6">
        <v>58.47</v>
      </c>
    </row>
    <row r="324" spans="1:6">
      <c r="A324" s="5">
        <v>323</v>
      </c>
      <c r="B324" s="5" t="str">
        <f t="shared" si="14"/>
        <v>202503014</v>
      </c>
      <c r="C324" s="5" t="str">
        <f>"2025010801"</f>
        <v>2025010801</v>
      </c>
      <c r="D324" s="8" t="s">
        <v>396</v>
      </c>
      <c r="E324" s="8" t="s">
        <v>397</v>
      </c>
      <c r="F324" s="6">
        <v>58.36</v>
      </c>
    </row>
    <row r="325" spans="1:6">
      <c r="A325" s="5">
        <v>324</v>
      </c>
      <c r="B325" s="5" t="str">
        <f t="shared" si="14"/>
        <v>202503014</v>
      </c>
      <c r="C325" s="5" t="str">
        <f>"2025011116"</f>
        <v>2025011116</v>
      </c>
      <c r="D325" s="8" t="s">
        <v>88</v>
      </c>
      <c r="E325" s="8" t="s">
        <v>115</v>
      </c>
      <c r="F325" s="6">
        <v>58.02</v>
      </c>
    </row>
    <row r="326" spans="1:6">
      <c r="A326" s="5">
        <v>325</v>
      </c>
      <c r="B326" s="5" t="str">
        <f t="shared" si="14"/>
        <v>202503014</v>
      </c>
      <c r="C326" s="5" t="str">
        <f>"2025010802"</f>
        <v>2025010802</v>
      </c>
      <c r="D326" s="8" t="s">
        <v>398</v>
      </c>
      <c r="E326" s="8" t="s">
        <v>399</v>
      </c>
      <c r="F326" s="6">
        <v>57.35</v>
      </c>
    </row>
    <row r="327" spans="1:6">
      <c r="A327" s="5">
        <v>326</v>
      </c>
      <c r="B327" s="5" t="str">
        <f t="shared" si="14"/>
        <v>202503014</v>
      </c>
      <c r="C327" s="5" t="str">
        <f>"2025010907"</f>
        <v>2025010907</v>
      </c>
      <c r="D327" s="8" t="s">
        <v>400</v>
      </c>
      <c r="E327" s="8" t="s">
        <v>363</v>
      </c>
      <c r="F327" s="6">
        <v>57.31</v>
      </c>
    </row>
    <row r="328" spans="1:6">
      <c r="A328" s="5">
        <v>327</v>
      </c>
      <c r="B328" s="5" t="str">
        <f t="shared" si="14"/>
        <v>202503014</v>
      </c>
      <c r="C328" s="5" t="str">
        <f>"2025011128"</f>
        <v>2025011128</v>
      </c>
      <c r="D328" s="8" t="s">
        <v>401</v>
      </c>
      <c r="E328" s="8" t="s">
        <v>402</v>
      </c>
      <c r="F328" s="6">
        <v>57.08</v>
      </c>
    </row>
    <row r="329" spans="1:6">
      <c r="A329" s="5">
        <v>328</v>
      </c>
      <c r="B329" s="5" t="str">
        <f t="shared" si="14"/>
        <v>202503014</v>
      </c>
      <c r="C329" s="5" t="str">
        <f>"2025010921"</f>
        <v>2025010921</v>
      </c>
      <c r="D329" s="8" t="s">
        <v>403</v>
      </c>
      <c r="E329" s="8" t="s">
        <v>404</v>
      </c>
      <c r="F329" s="6">
        <v>56.51</v>
      </c>
    </row>
    <row r="330" spans="1:6">
      <c r="A330" s="5">
        <v>329</v>
      </c>
      <c r="B330" s="5" t="str">
        <f t="shared" si="14"/>
        <v>202503014</v>
      </c>
      <c r="C330" s="5" t="str">
        <f>"2025011028"</f>
        <v>2025011028</v>
      </c>
      <c r="D330" s="8" t="s">
        <v>376</v>
      </c>
      <c r="E330" s="8" t="s">
        <v>405</v>
      </c>
      <c r="F330" s="6">
        <v>55.77</v>
      </c>
    </row>
    <row r="331" spans="1:6">
      <c r="A331" s="5">
        <v>330</v>
      </c>
      <c r="B331" s="5" t="str">
        <f t="shared" si="14"/>
        <v>202503014</v>
      </c>
      <c r="C331" s="5" t="str">
        <f>"2025010911"</f>
        <v>2025010911</v>
      </c>
      <c r="D331" s="8" t="s">
        <v>406</v>
      </c>
      <c r="E331" s="8" t="s">
        <v>193</v>
      </c>
      <c r="F331" s="6">
        <v>55.72</v>
      </c>
    </row>
    <row r="332" spans="1:6">
      <c r="A332" s="5">
        <v>331</v>
      </c>
      <c r="B332" s="5" t="str">
        <f t="shared" si="14"/>
        <v>202503014</v>
      </c>
      <c r="C332" s="5" t="str">
        <f>"2025010905"</f>
        <v>2025010905</v>
      </c>
      <c r="D332" s="8" t="s">
        <v>407</v>
      </c>
      <c r="E332" s="8" t="s">
        <v>408</v>
      </c>
      <c r="F332" s="6">
        <v>55.21</v>
      </c>
    </row>
    <row r="333" spans="1:6">
      <c r="A333" s="5">
        <v>332</v>
      </c>
      <c r="B333" s="5" t="str">
        <f t="shared" si="14"/>
        <v>202503014</v>
      </c>
      <c r="C333" s="5" t="str">
        <f>"2025010825"</f>
        <v>2025010825</v>
      </c>
      <c r="D333" s="8" t="s">
        <v>409</v>
      </c>
      <c r="E333" s="8" t="s">
        <v>410</v>
      </c>
      <c r="F333" s="6">
        <v>53.23</v>
      </c>
    </row>
    <row r="334" spans="1:6">
      <c r="A334" s="5">
        <v>333</v>
      </c>
      <c r="B334" s="5" t="str">
        <f t="shared" si="14"/>
        <v>202503014</v>
      </c>
      <c r="C334" s="5" t="str">
        <f>"2025011121"</f>
        <v>2025011121</v>
      </c>
      <c r="D334" s="8" t="s">
        <v>411</v>
      </c>
      <c r="E334" s="8" t="s">
        <v>412</v>
      </c>
      <c r="F334" s="6">
        <v>52.58</v>
      </c>
    </row>
    <row r="335" spans="1:6">
      <c r="A335" s="5">
        <v>334</v>
      </c>
      <c r="B335" s="5" t="str">
        <f t="shared" si="14"/>
        <v>202503014</v>
      </c>
      <c r="C335" s="5" t="str">
        <f>"2025011226"</f>
        <v>2025011226</v>
      </c>
      <c r="D335" s="8" t="s">
        <v>413</v>
      </c>
      <c r="E335" s="8" t="s">
        <v>414</v>
      </c>
      <c r="F335" s="6">
        <v>52.58</v>
      </c>
    </row>
    <row r="336" spans="1:6">
      <c r="A336" s="5">
        <v>335</v>
      </c>
      <c r="B336" s="5" t="str">
        <f t="shared" ref="B336:B367" si="15">"202503014"</f>
        <v>202503014</v>
      </c>
      <c r="C336" s="5" t="str">
        <f>"2025011104"</f>
        <v>2025011104</v>
      </c>
      <c r="D336" s="8" t="s">
        <v>215</v>
      </c>
      <c r="E336" s="8" t="s">
        <v>415</v>
      </c>
      <c r="F336" s="6">
        <v>52.45</v>
      </c>
    </row>
    <row r="337" spans="1:6">
      <c r="A337" s="5">
        <v>336</v>
      </c>
      <c r="B337" s="5" t="str">
        <f t="shared" si="15"/>
        <v>202503014</v>
      </c>
      <c r="C337" s="5" t="str">
        <f>"2025011301"</f>
        <v>2025011301</v>
      </c>
      <c r="D337" s="8" t="s">
        <v>416</v>
      </c>
      <c r="E337" s="8" t="s">
        <v>191</v>
      </c>
      <c r="F337" s="6">
        <v>50.22</v>
      </c>
    </row>
    <row r="338" spans="1:6">
      <c r="A338" s="5">
        <v>337</v>
      </c>
      <c r="B338" s="5" t="str">
        <f t="shared" si="15"/>
        <v>202503014</v>
      </c>
      <c r="C338" s="5" t="str">
        <f>"2025011203"</f>
        <v>2025011203</v>
      </c>
      <c r="D338" s="8" t="s">
        <v>345</v>
      </c>
      <c r="E338" s="8" t="s">
        <v>417</v>
      </c>
      <c r="F338" s="6">
        <v>48.25</v>
      </c>
    </row>
    <row r="339" spans="1:6">
      <c r="A339" s="5">
        <v>338</v>
      </c>
      <c r="B339" s="5" t="str">
        <f t="shared" si="15"/>
        <v>202503014</v>
      </c>
      <c r="C339" s="5" t="str">
        <f>"2025011319"</f>
        <v>2025011319</v>
      </c>
      <c r="D339" s="8" t="s">
        <v>215</v>
      </c>
      <c r="E339" s="8" t="s">
        <v>418</v>
      </c>
      <c r="F339" s="6">
        <v>42.7</v>
      </c>
    </row>
    <row r="340" spans="1:6">
      <c r="A340" s="5">
        <v>339</v>
      </c>
      <c r="B340" s="5" t="str">
        <f t="shared" si="15"/>
        <v>202503014</v>
      </c>
      <c r="C340" s="5" t="str">
        <f>"2025010728"</f>
        <v>2025010728</v>
      </c>
      <c r="D340" s="7" t="s">
        <v>30</v>
      </c>
      <c r="E340" s="7" t="s">
        <v>30</v>
      </c>
      <c r="F340" s="7" t="s">
        <v>30</v>
      </c>
    </row>
    <row r="341" spans="1:6">
      <c r="A341" s="5">
        <v>340</v>
      </c>
      <c r="B341" s="5" t="str">
        <f t="shared" si="15"/>
        <v>202503014</v>
      </c>
      <c r="C341" s="5" t="str">
        <f>"2025010730"</f>
        <v>2025010730</v>
      </c>
      <c r="D341" s="7" t="s">
        <v>30</v>
      </c>
      <c r="E341" s="7" t="s">
        <v>30</v>
      </c>
      <c r="F341" s="7" t="s">
        <v>30</v>
      </c>
    </row>
    <row r="342" spans="1:6">
      <c r="A342" s="5">
        <v>341</v>
      </c>
      <c r="B342" s="5" t="str">
        <f t="shared" si="15"/>
        <v>202503014</v>
      </c>
      <c r="C342" s="5" t="str">
        <f>"2025010803"</f>
        <v>2025010803</v>
      </c>
      <c r="D342" s="7" t="s">
        <v>30</v>
      </c>
      <c r="E342" s="7" t="s">
        <v>30</v>
      </c>
      <c r="F342" s="7" t="s">
        <v>30</v>
      </c>
    </row>
    <row r="343" spans="1:6">
      <c r="A343" s="5">
        <v>342</v>
      </c>
      <c r="B343" s="5" t="str">
        <f t="shared" si="15"/>
        <v>202503014</v>
      </c>
      <c r="C343" s="5" t="str">
        <f>"2025010805"</f>
        <v>2025010805</v>
      </c>
      <c r="D343" s="7" t="s">
        <v>30</v>
      </c>
      <c r="E343" s="7" t="s">
        <v>30</v>
      </c>
      <c r="F343" s="7" t="s">
        <v>30</v>
      </c>
    </row>
    <row r="344" spans="1:6">
      <c r="A344" s="5">
        <v>343</v>
      </c>
      <c r="B344" s="5" t="str">
        <f t="shared" si="15"/>
        <v>202503014</v>
      </c>
      <c r="C344" s="5" t="str">
        <f>"2025010818"</f>
        <v>2025010818</v>
      </c>
      <c r="D344" s="7" t="s">
        <v>30</v>
      </c>
      <c r="E344" s="7" t="s">
        <v>30</v>
      </c>
      <c r="F344" s="7" t="s">
        <v>30</v>
      </c>
    </row>
    <row r="345" spans="1:6">
      <c r="A345" s="5">
        <v>344</v>
      </c>
      <c r="B345" s="5" t="str">
        <f t="shared" si="15"/>
        <v>202503014</v>
      </c>
      <c r="C345" s="5" t="str">
        <f>"2025010821"</f>
        <v>2025010821</v>
      </c>
      <c r="D345" s="7" t="s">
        <v>30</v>
      </c>
      <c r="E345" s="7" t="s">
        <v>30</v>
      </c>
      <c r="F345" s="7" t="s">
        <v>30</v>
      </c>
    </row>
    <row r="346" spans="1:6">
      <c r="A346" s="5">
        <v>345</v>
      </c>
      <c r="B346" s="5" t="str">
        <f t="shared" si="15"/>
        <v>202503014</v>
      </c>
      <c r="C346" s="5" t="str">
        <f>"2025010822"</f>
        <v>2025010822</v>
      </c>
      <c r="D346" s="7" t="s">
        <v>30</v>
      </c>
      <c r="E346" s="7" t="s">
        <v>30</v>
      </c>
      <c r="F346" s="7" t="s">
        <v>30</v>
      </c>
    </row>
    <row r="347" spans="1:6">
      <c r="A347" s="5">
        <v>346</v>
      </c>
      <c r="B347" s="5" t="str">
        <f t="shared" si="15"/>
        <v>202503014</v>
      </c>
      <c r="C347" s="5" t="str">
        <f>"2025010826"</f>
        <v>2025010826</v>
      </c>
      <c r="D347" s="7" t="s">
        <v>30</v>
      </c>
      <c r="E347" s="7" t="s">
        <v>30</v>
      </c>
      <c r="F347" s="7" t="s">
        <v>30</v>
      </c>
    </row>
    <row r="348" spans="1:6">
      <c r="A348" s="5">
        <v>347</v>
      </c>
      <c r="B348" s="5" t="str">
        <f t="shared" si="15"/>
        <v>202503014</v>
      </c>
      <c r="C348" s="5" t="str">
        <f>"2025010829"</f>
        <v>2025010829</v>
      </c>
      <c r="D348" s="7" t="s">
        <v>30</v>
      </c>
      <c r="E348" s="7" t="s">
        <v>30</v>
      </c>
      <c r="F348" s="7" t="s">
        <v>30</v>
      </c>
    </row>
    <row r="349" spans="1:6">
      <c r="A349" s="5">
        <v>348</v>
      </c>
      <c r="B349" s="5" t="str">
        <f t="shared" si="15"/>
        <v>202503014</v>
      </c>
      <c r="C349" s="5" t="str">
        <f>"2025010902"</f>
        <v>2025010902</v>
      </c>
      <c r="D349" s="7" t="s">
        <v>30</v>
      </c>
      <c r="E349" s="7" t="s">
        <v>30</v>
      </c>
      <c r="F349" s="7" t="s">
        <v>30</v>
      </c>
    </row>
    <row r="350" spans="1:6">
      <c r="A350" s="5">
        <v>349</v>
      </c>
      <c r="B350" s="5" t="str">
        <f t="shared" si="15"/>
        <v>202503014</v>
      </c>
      <c r="C350" s="5" t="str">
        <f>"2025010904"</f>
        <v>2025010904</v>
      </c>
      <c r="D350" s="7" t="s">
        <v>30</v>
      </c>
      <c r="E350" s="7" t="s">
        <v>30</v>
      </c>
      <c r="F350" s="7" t="s">
        <v>30</v>
      </c>
    </row>
    <row r="351" spans="1:6">
      <c r="A351" s="5">
        <v>350</v>
      </c>
      <c r="B351" s="5" t="str">
        <f t="shared" si="15"/>
        <v>202503014</v>
      </c>
      <c r="C351" s="5" t="str">
        <f>"2025010906"</f>
        <v>2025010906</v>
      </c>
      <c r="D351" s="7" t="s">
        <v>30</v>
      </c>
      <c r="E351" s="7" t="s">
        <v>30</v>
      </c>
      <c r="F351" s="7" t="s">
        <v>30</v>
      </c>
    </row>
    <row r="352" spans="1:6">
      <c r="A352" s="5">
        <v>351</v>
      </c>
      <c r="B352" s="5" t="str">
        <f t="shared" si="15"/>
        <v>202503014</v>
      </c>
      <c r="C352" s="5" t="str">
        <f>"2025010909"</f>
        <v>2025010909</v>
      </c>
      <c r="D352" s="7" t="s">
        <v>30</v>
      </c>
      <c r="E352" s="7" t="s">
        <v>30</v>
      </c>
      <c r="F352" s="7" t="s">
        <v>30</v>
      </c>
    </row>
    <row r="353" spans="1:6">
      <c r="A353" s="5">
        <v>352</v>
      </c>
      <c r="B353" s="5" t="str">
        <f t="shared" si="15"/>
        <v>202503014</v>
      </c>
      <c r="C353" s="5" t="str">
        <f>"2025010910"</f>
        <v>2025010910</v>
      </c>
      <c r="D353" s="7" t="s">
        <v>30</v>
      </c>
      <c r="E353" s="7" t="s">
        <v>30</v>
      </c>
      <c r="F353" s="7" t="s">
        <v>30</v>
      </c>
    </row>
    <row r="354" spans="1:6">
      <c r="A354" s="5">
        <v>353</v>
      </c>
      <c r="B354" s="5" t="str">
        <f t="shared" si="15"/>
        <v>202503014</v>
      </c>
      <c r="C354" s="5" t="str">
        <f>"2025010914"</f>
        <v>2025010914</v>
      </c>
      <c r="D354" s="7" t="s">
        <v>30</v>
      </c>
      <c r="E354" s="7" t="s">
        <v>30</v>
      </c>
      <c r="F354" s="7" t="s">
        <v>30</v>
      </c>
    </row>
    <row r="355" spans="1:6">
      <c r="A355" s="5">
        <v>354</v>
      </c>
      <c r="B355" s="5" t="str">
        <f t="shared" si="15"/>
        <v>202503014</v>
      </c>
      <c r="C355" s="5" t="str">
        <f>"2025010916"</f>
        <v>2025010916</v>
      </c>
      <c r="D355" s="7" t="s">
        <v>30</v>
      </c>
      <c r="E355" s="7" t="s">
        <v>30</v>
      </c>
      <c r="F355" s="7" t="s">
        <v>30</v>
      </c>
    </row>
    <row r="356" spans="1:6">
      <c r="A356" s="5">
        <v>355</v>
      </c>
      <c r="B356" s="5" t="str">
        <f t="shared" si="15"/>
        <v>202503014</v>
      </c>
      <c r="C356" s="5" t="str">
        <f>"2025010918"</f>
        <v>2025010918</v>
      </c>
      <c r="D356" s="7" t="s">
        <v>30</v>
      </c>
      <c r="E356" s="7" t="s">
        <v>30</v>
      </c>
      <c r="F356" s="7" t="s">
        <v>30</v>
      </c>
    </row>
    <row r="357" spans="1:6">
      <c r="A357" s="5">
        <v>356</v>
      </c>
      <c r="B357" s="5" t="str">
        <f t="shared" si="15"/>
        <v>202503014</v>
      </c>
      <c r="C357" s="5" t="str">
        <f>"2025010928"</f>
        <v>2025010928</v>
      </c>
      <c r="D357" s="7" t="s">
        <v>30</v>
      </c>
      <c r="E357" s="7" t="s">
        <v>30</v>
      </c>
      <c r="F357" s="7" t="s">
        <v>30</v>
      </c>
    </row>
    <row r="358" spans="1:6">
      <c r="A358" s="5">
        <v>357</v>
      </c>
      <c r="B358" s="5" t="str">
        <f t="shared" si="15"/>
        <v>202503014</v>
      </c>
      <c r="C358" s="5" t="str">
        <f>"2025011003"</f>
        <v>2025011003</v>
      </c>
      <c r="D358" s="7" t="s">
        <v>30</v>
      </c>
      <c r="E358" s="7" t="s">
        <v>30</v>
      </c>
      <c r="F358" s="7" t="s">
        <v>30</v>
      </c>
    </row>
    <row r="359" spans="1:6">
      <c r="A359" s="5">
        <v>358</v>
      </c>
      <c r="B359" s="5" t="str">
        <f t="shared" si="15"/>
        <v>202503014</v>
      </c>
      <c r="C359" s="5" t="str">
        <f>"2025011004"</f>
        <v>2025011004</v>
      </c>
      <c r="D359" s="7" t="s">
        <v>30</v>
      </c>
      <c r="E359" s="7" t="s">
        <v>30</v>
      </c>
      <c r="F359" s="7" t="s">
        <v>30</v>
      </c>
    </row>
    <row r="360" spans="1:6">
      <c r="A360" s="5">
        <v>359</v>
      </c>
      <c r="B360" s="5" t="str">
        <f t="shared" si="15"/>
        <v>202503014</v>
      </c>
      <c r="C360" s="5" t="str">
        <f>"2025011006"</f>
        <v>2025011006</v>
      </c>
      <c r="D360" s="7" t="s">
        <v>30</v>
      </c>
      <c r="E360" s="7" t="s">
        <v>30</v>
      </c>
      <c r="F360" s="7" t="s">
        <v>30</v>
      </c>
    </row>
    <row r="361" spans="1:6">
      <c r="A361" s="5">
        <v>360</v>
      </c>
      <c r="B361" s="5" t="str">
        <f t="shared" si="15"/>
        <v>202503014</v>
      </c>
      <c r="C361" s="5" t="str">
        <f>"2025011007"</f>
        <v>2025011007</v>
      </c>
      <c r="D361" s="7" t="s">
        <v>30</v>
      </c>
      <c r="E361" s="7" t="s">
        <v>30</v>
      </c>
      <c r="F361" s="7" t="s">
        <v>30</v>
      </c>
    </row>
    <row r="362" spans="1:6">
      <c r="A362" s="5">
        <v>361</v>
      </c>
      <c r="B362" s="5" t="str">
        <f t="shared" si="15"/>
        <v>202503014</v>
      </c>
      <c r="C362" s="5" t="str">
        <f>"2025011015"</f>
        <v>2025011015</v>
      </c>
      <c r="D362" s="7" t="s">
        <v>30</v>
      </c>
      <c r="E362" s="7" t="s">
        <v>30</v>
      </c>
      <c r="F362" s="7" t="s">
        <v>30</v>
      </c>
    </row>
    <row r="363" spans="1:6">
      <c r="A363" s="5">
        <v>362</v>
      </c>
      <c r="B363" s="5" t="str">
        <f t="shared" si="15"/>
        <v>202503014</v>
      </c>
      <c r="C363" s="5" t="str">
        <f>"2025011016"</f>
        <v>2025011016</v>
      </c>
      <c r="D363" s="7" t="s">
        <v>30</v>
      </c>
      <c r="E363" s="7" t="s">
        <v>30</v>
      </c>
      <c r="F363" s="7" t="s">
        <v>30</v>
      </c>
    </row>
    <row r="364" spans="1:6">
      <c r="A364" s="5">
        <v>363</v>
      </c>
      <c r="B364" s="5" t="str">
        <f t="shared" si="15"/>
        <v>202503014</v>
      </c>
      <c r="C364" s="5" t="str">
        <f>"2025011017"</f>
        <v>2025011017</v>
      </c>
      <c r="D364" s="7" t="s">
        <v>30</v>
      </c>
      <c r="E364" s="7" t="s">
        <v>30</v>
      </c>
      <c r="F364" s="7" t="s">
        <v>30</v>
      </c>
    </row>
    <row r="365" spans="1:6">
      <c r="A365" s="5">
        <v>364</v>
      </c>
      <c r="B365" s="5" t="str">
        <f t="shared" si="15"/>
        <v>202503014</v>
      </c>
      <c r="C365" s="5" t="str">
        <f>"2025011022"</f>
        <v>2025011022</v>
      </c>
      <c r="D365" s="7" t="s">
        <v>30</v>
      </c>
      <c r="E365" s="7" t="s">
        <v>30</v>
      </c>
      <c r="F365" s="7" t="s">
        <v>30</v>
      </c>
    </row>
    <row r="366" spans="1:6">
      <c r="A366" s="5">
        <v>365</v>
      </c>
      <c r="B366" s="5" t="str">
        <f t="shared" si="15"/>
        <v>202503014</v>
      </c>
      <c r="C366" s="5" t="str">
        <f>"2025011030"</f>
        <v>2025011030</v>
      </c>
      <c r="D366" s="7" t="s">
        <v>30</v>
      </c>
      <c r="E366" s="7" t="s">
        <v>30</v>
      </c>
      <c r="F366" s="7" t="s">
        <v>30</v>
      </c>
    </row>
    <row r="367" spans="1:6">
      <c r="A367" s="5">
        <v>366</v>
      </c>
      <c r="B367" s="5" t="str">
        <f t="shared" si="15"/>
        <v>202503014</v>
      </c>
      <c r="C367" s="5" t="str">
        <f>"2025011103"</f>
        <v>2025011103</v>
      </c>
      <c r="D367" s="7" t="s">
        <v>30</v>
      </c>
      <c r="E367" s="7" t="s">
        <v>30</v>
      </c>
      <c r="F367" s="7" t="s">
        <v>30</v>
      </c>
    </row>
    <row r="368" spans="1:6">
      <c r="A368" s="5">
        <v>367</v>
      </c>
      <c r="B368" s="5" t="str">
        <f t="shared" ref="B368:B390" si="16">"202503014"</f>
        <v>202503014</v>
      </c>
      <c r="C368" s="5" t="str">
        <f>"2025011106"</f>
        <v>2025011106</v>
      </c>
      <c r="D368" s="7" t="s">
        <v>30</v>
      </c>
      <c r="E368" s="7" t="s">
        <v>30</v>
      </c>
      <c r="F368" s="7" t="s">
        <v>30</v>
      </c>
    </row>
    <row r="369" spans="1:6">
      <c r="A369" s="5">
        <v>368</v>
      </c>
      <c r="B369" s="5" t="str">
        <f t="shared" si="16"/>
        <v>202503014</v>
      </c>
      <c r="C369" s="5" t="str">
        <f>"2025011108"</f>
        <v>2025011108</v>
      </c>
      <c r="D369" s="7" t="s">
        <v>30</v>
      </c>
      <c r="E369" s="7" t="s">
        <v>30</v>
      </c>
      <c r="F369" s="7" t="s">
        <v>30</v>
      </c>
    </row>
    <row r="370" spans="1:6">
      <c r="A370" s="5">
        <v>369</v>
      </c>
      <c r="B370" s="5" t="str">
        <f t="shared" si="16"/>
        <v>202503014</v>
      </c>
      <c r="C370" s="5" t="str">
        <f>"2025011112"</f>
        <v>2025011112</v>
      </c>
      <c r="D370" s="7" t="s">
        <v>30</v>
      </c>
      <c r="E370" s="7" t="s">
        <v>30</v>
      </c>
      <c r="F370" s="7" t="s">
        <v>30</v>
      </c>
    </row>
    <row r="371" spans="1:6">
      <c r="A371" s="5">
        <v>370</v>
      </c>
      <c r="B371" s="5" t="str">
        <f t="shared" si="16"/>
        <v>202503014</v>
      </c>
      <c r="C371" s="5" t="str">
        <f>"2025011115"</f>
        <v>2025011115</v>
      </c>
      <c r="D371" s="7" t="s">
        <v>30</v>
      </c>
      <c r="E371" s="7" t="s">
        <v>30</v>
      </c>
      <c r="F371" s="7" t="s">
        <v>30</v>
      </c>
    </row>
    <row r="372" spans="1:6">
      <c r="A372" s="5">
        <v>371</v>
      </c>
      <c r="B372" s="5" t="str">
        <f t="shared" si="16"/>
        <v>202503014</v>
      </c>
      <c r="C372" s="5" t="str">
        <f>"2025011119"</f>
        <v>2025011119</v>
      </c>
      <c r="D372" s="7" t="s">
        <v>30</v>
      </c>
      <c r="E372" s="7" t="s">
        <v>30</v>
      </c>
      <c r="F372" s="7" t="s">
        <v>30</v>
      </c>
    </row>
    <row r="373" spans="1:6">
      <c r="A373" s="5">
        <v>372</v>
      </c>
      <c r="B373" s="5" t="str">
        <f t="shared" si="16"/>
        <v>202503014</v>
      </c>
      <c r="C373" s="5" t="str">
        <f>"2025011125"</f>
        <v>2025011125</v>
      </c>
      <c r="D373" s="7" t="s">
        <v>30</v>
      </c>
      <c r="E373" s="7" t="s">
        <v>30</v>
      </c>
      <c r="F373" s="7" t="s">
        <v>30</v>
      </c>
    </row>
    <row r="374" spans="1:6">
      <c r="A374" s="5">
        <v>373</v>
      </c>
      <c r="B374" s="5" t="str">
        <f t="shared" si="16"/>
        <v>202503014</v>
      </c>
      <c r="C374" s="5" t="str">
        <f>"2025011129"</f>
        <v>2025011129</v>
      </c>
      <c r="D374" s="7" t="s">
        <v>30</v>
      </c>
      <c r="E374" s="7" t="s">
        <v>30</v>
      </c>
      <c r="F374" s="7" t="s">
        <v>30</v>
      </c>
    </row>
    <row r="375" spans="1:6">
      <c r="A375" s="5">
        <v>374</v>
      </c>
      <c r="B375" s="5" t="str">
        <f t="shared" si="16"/>
        <v>202503014</v>
      </c>
      <c r="C375" s="5" t="str">
        <f>"2025011206"</f>
        <v>2025011206</v>
      </c>
      <c r="D375" s="7" t="s">
        <v>30</v>
      </c>
      <c r="E375" s="7" t="s">
        <v>30</v>
      </c>
      <c r="F375" s="7" t="s">
        <v>30</v>
      </c>
    </row>
    <row r="376" spans="1:6">
      <c r="A376" s="5">
        <v>375</v>
      </c>
      <c r="B376" s="5" t="str">
        <f t="shared" si="16"/>
        <v>202503014</v>
      </c>
      <c r="C376" s="5" t="str">
        <f>"2025011219"</f>
        <v>2025011219</v>
      </c>
      <c r="D376" s="7" t="s">
        <v>30</v>
      </c>
      <c r="E376" s="7" t="s">
        <v>30</v>
      </c>
      <c r="F376" s="7" t="s">
        <v>30</v>
      </c>
    </row>
    <row r="377" spans="1:6">
      <c r="A377" s="5">
        <v>376</v>
      </c>
      <c r="B377" s="5" t="str">
        <f t="shared" si="16"/>
        <v>202503014</v>
      </c>
      <c r="C377" s="5" t="str">
        <f>"2025011221"</f>
        <v>2025011221</v>
      </c>
      <c r="D377" s="7" t="s">
        <v>30</v>
      </c>
      <c r="E377" s="7" t="s">
        <v>30</v>
      </c>
      <c r="F377" s="7" t="s">
        <v>30</v>
      </c>
    </row>
    <row r="378" spans="1:6">
      <c r="A378" s="5">
        <v>377</v>
      </c>
      <c r="B378" s="5" t="str">
        <f t="shared" si="16"/>
        <v>202503014</v>
      </c>
      <c r="C378" s="5" t="str">
        <f>"2025011222"</f>
        <v>2025011222</v>
      </c>
      <c r="D378" s="7" t="s">
        <v>30</v>
      </c>
      <c r="E378" s="7" t="s">
        <v>30</v>
      </c>
      <c r="F378" s="7" t="s">
        <v>30</v>
      </c>
    </row>
    <row r="379" spans="1:6">
      <c r="A379" s="5">
        <v>378</v>
      </c>
      <c r="B379" s="5" t="str">
        <f t="shared" si="16"/>
        <v>202503014</v>
      </c>
      <c r="C379" s="5" t="str">
        <f>"2025011227"</f>
        <v>2025011227</v>
      </c>
      <c r="D379" s="7" t="s">
        <v>30</v>
      </c>
      <c r="E379" s="7" t="s">
        <v>30</v>
      </c>
      <c r="F379" s="7" t="s">
        <v>30</v>
      </c>
    </row>
    <row r="380" spans="1:6">
      <c r="A380" s="5">
        <v>379</v>
      </c>
      <c r="B380" s="5" t="str">
        <f t="shared" si="16"/>
        <v>202503014</v>
      </c>
      <c r="C380" s="5" t="str">
        <f>"2025011228"</f>
        <v>2025011228</v>
      </c>
      <c r="D380" s="7" t="s">
        <v>30</v>
      </c>
      <c r="E380" s="7" t="s">
        <v>30</v>
      </c>
      <c r="F380" s="7" t="s">
        <v>30</v>
      </c>
    </row>
    <row r="381" spans="1:6">
      <c r="A381" s="5">
        <v>380</v>
      </c>
      <c r="B381" s="5" t="str">
        <f t="shared" si="16"/>
        <v>202503014</v>
      </c>
      <c r="C381" s="5" t="str">
        <f>"2025011229"</f>
        <v>2025011229</v>
      </c>
      <c r="D381" s="7" t="s">
        <v>30</v>
      </c>
      <c r="E381" s="7" t="s">
        <v>30</v>
      </c>
      <c r="F381" s="7" t="s">
        <v>30</v>
      </c>
    </row>
    <row r="382" spans="1:6">
      <c r="A382" s="5">
        <v>381</v>
      </c>
      <c r="B382" s="5" t="str">
        <f t="shared" si="16"/>
        <v>202503014</v>
      </c>
      <c r="C382" s="5" t="str">
        <f>"2025011303"</f>
        <v>2025011303</v>
      </c>
      <c r="D382" s="7" t="s">
        <v>30</v>
      </c>
      <c r="E382" s="7" t="s">
        <v>30</v>
      </c>
      <c r="F382" s="7" t="s">
        <v>30</v>
      </c>
    </row>
    <row r="383" spans="1:6">
      <c r="A383" s="5">
        <v>382</v>
      </c>
      <c r="B383" s="5" t="str">
        <f t="shared" si="16"/>
        <v>202503014</v>
      </c>
      <c r="C383" s="5" t="str">
        <f>"2025011306"</f>
        <v>2025011306</v>
      </c>
      <c r="D383" s="7" t="s">
        <v>30</v>
      </c>
      <c r="E383" s="7" t="s">
        <v>30</v>
      </c>
      <c r="F383" s="7" t="s">
        <v>30</v>
      </c>
    </row>
    <row r="384" spans="1:6">
      <c r="A384" s="5">
        <v>383</v>
      </c>
      <c r="B384" s="5" t="str">
        <f t="shared" si="16"/>
        <v>202503014</v>
      </c>
      <c r="C384" s="5" t="str">
        <f>"2025011308"</f>
        <v>2025011308</v>
      </c>
      <c r="D384" s="7" t="s">
        <v>30</v>
      </c>
      <c r="E384" s="7" t="s">
        <v>30</v>
      </c>
      <c r="F384" s="7" t="s">
        <v>30</v>
      </c>
    </row>
    <row r="385" spans="1:6">
      <c r="A385" s="5">
        <v>384</v>
      </c>
      <c r="B385" s="5" t="str">
        <f t="shared" si="16"/>
        <v>202503014</v>
      </c>
      <c r="C385" s="5" t="str">
        <f>"2025011310"</f>
        <v>2025011310</v>
      </c>
      <c r="D385" s="7" t="s">
        <v>30</v>
      </c>
      <c r="E385" s="7" t="s">
        <v>30</v>
      </c>
      <c r="F385" s="7" t="s">
        <v>30</v>
      </c>
    </row>
    <row r="386" spans="1:6">
      <c r="A386" s="5">
        <v>385</v>
      </c>
      <c r="B386" s="5" t="str">
        <f t="shared" si="16"/>
        <v>202503014</v>
      </c>
      <c r="C386" s="5" t="str">
        <f>"2025011314"</f>
        <v>2025011314</v>
      </c>
      <c r="D386" s="7" t="s">
        <v>30</v>
      </c>
      <c r="E386" s="7" t="s">
        <v>30</v>
      </c>
      <c r="F386" s="7" t="s">
        <v>30</v>
      </c>
    </row>
    <row r="387" spans="1:6">
      <c r="A387" s="5">
        <v>386</v>
      </c>
      <c r="B387" s="5" t="str">
        <f t="shared" si="16"/>
        <v>202503014</v>
      </c>
      <c r="C387" s="5" t="str">
        <f>"2025011321"</f>
        <v>2025011321</v>
      </c>
      <c r="D387" s="7" t="s">
        <v>30</v>
      </c>
      <c r="E387" s="7" t="s">
        <v>30</v>
      </c>
      <c r="F387" s="7" t="s">
        <v>30</v>
      </c>
    </row>
    <row r="388" spans="1:6">
      <c r="A388" s="5">
        <v>387</v>
      </c>
      <c r="B388" s="5" t="str">
        <f t="shared" si="16"/>
        <v>202503014</v>
      </c>
      <c r="C388" s="5" t="str">
        <f>"2025011326"</f>
        <v>2025011326</v>
      </c>
      <c r="D388" s="7" t="s">
        <v>30</v>
      </c>
      <c r="E388" s="7" t="s">
        <v>30</v>
      </c>
      <c r="F388" s="7" t="s">
        <v>30</v>
      </c>
    </row>
    <row r="389" spans="1:6">
      <c r="A389" s="5">
        <v>388</v>
      </c>
      <c r="B389" s="5" t="str">
        <f t="shared" si="16"/>
        <v>202503014</v>
      </c>
      <c r="C389" s="5" t="str">
        <f>"2025011328"</f>
        <v>2025011328</v>
      </c>
      <c r="D389" s="7" t="s">
        <v>30</v>
      </c>
      <c r="E389" s="7" t="s">
        <v>30</v>
      </c>
      <c r="F389" s="7" t="s">
        <v>30</v>
      </c>
    </row>
    <row r="390" spans="1:6">
      <c r="A390" s="5">
        <v>389</v>
      </c>
      <c r="B390" s="5" t="str">
        <f t="shared" si="16"/>
        <v>202503014</v>
      </c>
      <c r="C390" s="5" t="str">
        <f>"2025011329"</f>
        <v>2025011329</v>
      </c>
      <c r="D390" s="7" t="s">
        <v>30</v>
      </c>
      <c r="E390" s="7" t="s">
        <v>30</v>
      </c>
      <c r="F390" s="7" t="s">
        <v>30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1:B390" etc:filterBottomFollowUsedRange="0">
    <extLst/>
  </autoFilter>
  <sortState ref="A2:O390">
    <sortCondition ref="F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无敌至尊宝</dc:creator>
  <cp:lastModifiedBy>揚帆启航</cp:lastModifiedBy>
  <dcterms:created xsi:type="dcterms:W3CDTF">2025-07-11T02:37:00Z</dcterms:created>
  <dcterms:modified xsi:type="dcterms:W3CDTF">2025-07-29T16:46:37Z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AC827E2A62D4407181F5A34E405052CE_13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